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6"/>
  <workbookPr/>
  <mc:AlternateContent xmlns:mc="http://schemas.openxmlformats.org/markup-compatibility/2006">
    <mc:Choice Requires="x15">
      <x15ac:absPath xmlns:x15ac="http://schemas.microsoft.com/office/spreadsheetml/2010/11/ac" url="C:\Users\vcampion\Documents\refonte site DGRH\"/>
    </mc:Choice>
  </mc:AlternateContent>
  <xr:revisionPtr revIDLastSave="0" documentId="8_{1E77ED42-0AED-4A6F-8D89-58431E7582C6}" xr6:coauthVersionLast="36" xr6:coauthVersionMax="36" xr10:uidLastSave="{00000000-0000-0000-0000-000000000000}"/>
  <bookViews>
    <workbookView xWindow="0" yWindow="0" windowWidth="28800" windowHeight="12225" activeTab="2" xr2:uid="{00000000-000D-0000-FFFF-FFFF00000000}"/>
  </bookViews>
  <sheets>
    <sheet name="DUOG" sheetId="1" r:id="rId1"/>
    <sheet name="synthèse" sheetId="5" r:id="rId2"/>
    <sheet name="Feuil 1" sheetId="6" r:id="rId3"/>
  </sheets>
  <definedNames>
    <definedName name="_xlnm._FilterDatabase" localSheetId="0" hidden="1">DUOG!$A$9:$BO$45</definedName>
    <definedName name="_xlnm._FilterDatabase" localSheetId="2" hidden="1">'Feuil 1'!$A$1:$Q$1</definedName>
    <definedName name="_xlnm._FilterDatabase" localSheetId="1" hidden="1">synthèse!$A$4:$G$12</definedName>
    <definedName name="CAT1QUIV">'Feuil 1'!$J$2:$J$13</definedName>
    <definedName name="catA">'Feuil 1'!$A$2:$A$5</definedName>
    <definedName name="catAN5">'Feuil 1'!$E$2</definedName>
    <definedName name="catB">'Feuil 1'!$B$2:$B$5</definedName>
    <definedName name="catC">'Feuil 1'!$C$2:$C$5</definedName>
    <definedName name="catD">'Feuil 1'!$D$2:$D$3</definedName>
    <definedName name="catéquiv">'Feuil 1'!$J$2:$J$13</definedName>
    <definedName name="catéquivalente">'Feuil 1'!$K$2:$K$10</definedName>
    <definedName name="catfuture">'Feuil 1'!$H$2:$H$5</definedName>
    <definedName name="CE">'Feuil 1'!$L$2:$L$38</definedName>
    <definedName name="colonne_10">'Feuil 1'!$C$2:$C$5</definedName>
    <definedName name="colonne_11">'Feuil 1'!$D$2:$D$3</definedName>
    <definedName name="colonne_12">'Feuil 1'!$E$2:$E$2</definedName>
    <definedName name="colonne_8">'Feuil 1'!$A$2:$A$5</definedName>
    <definedName name="colonne_9">'Feuil 1'!$B$2:$B$5</definedName>
    <definedName name="D">'Feuil 1'!$D$2:$D$4</definedName>
    <definedName name="filière">'Feuil 1'!$G$2:$G$7</definedName>
    <definedName name="GENRE">'Feuil 1'!$F$2:$F$4</definedName>
    <definedName name="_xlnm.Print_Titles" localSheetId="0">DUOG!$5:$9</definedName>
    <definedName name="liste_CE">'Feuil 1'!$L$2:$L$38</definedName>
    <definedName name="liste_fonctions">'Feuil 1'!$N$2:$N$22</definedName>
    <definedName name="liste_métier">'Feuil 1'!$M$2:$M$190</definedName>
    <definedName name="liste_métiers">'Feuil 1'!$M$2:$M$190</definedName>
    <definedName name="listeCE">'Feuil 1'!$L$2:$L$58</definedName>
    <definedName name="métiers">'Feuil 1'!$M$2:$M$192</definedName>
    <definedName name="nr">'Feuil 1'!$I$2:$I$9</definedName>
    <definedName name="_xlnm.Print_Area" localSheetId="0">DUOG!$A$1:$AI$62</definedName>
    <definedName name="_xlnm.Print_Area" localSheetId="1">synthèse!$A$1:$L$75</definedName>
  </definedNames>
  <calcPr calcId="191029"/>
</workbook>
</file>

<file path=xl/calcChain.xml><?xml version="1.0" encoding="utf-8"?>
<calcChain xmlns="http://schemas.openxmlformats.org/spreadsheetml/2006/main">
  <c r="B63" i="5" l="1"/>
  <c r="G63" i="5"/>
  <c r="B62" i="5"/>
  <c r="G62" i="5"/>
  <c r="B61" i="5"/>
  <c r="E43" i="5"/>
  <c r="E33" i="5"/>
  <c r="F26" i="5"/>
  <c r="E26" i="5"/>
  <c r="D26" i="5"/>
  <c r="C26" i="5"/>
  <c r="B26" i="5"/>
  <c r="F25" i="5"/>
  <c r="E25" i="5"/>
  <c r="D25" i="5"/>
  <c r="C25" i="5"/>
  <c r="B25" i="5"/>
  <c r="F24" i="5"/>
  <c r="E24" i="5"/>
  <c r="D24" i="5"/>
  <c r="C24" i="5"/>
  <c r="B24" i="5"/>
  <c r="F23" i="5"/>
  <c r="E23" i="5"/>
  <c r="D23" i="5"/>
  <c r="C23" i="5"/>
  <c r="B23" i="5"/>
  <c r="E10" i="5"/>
  <c r="D10" i="5"/>
  <c r="C10" i="5"/>
  <c r="B10" i="5"/>
  <c r="E9" i="5"/>
  <c r="D9" i="5"/>
  <c r="C9" i="5"/>
  <c r="B9" i="5"/>
  <c r="E8" i="5"/>
  <c r="D8" i="5"/>
  <c r="C8" i="5"/>
  <c r="B8" i="5"/>
  <c r="E7" i="5"/>
  <c r="D7" i="5"/>
  <c r="C7" i="5"/>
  <c r="B7" i="5"/>
  <c r="E6" i="5"/>
  <c r="D6" i="5"/>
  <c r="C6" i="5"/>
  <c r="B6" i="5"/>
  <c r="B11" i="5"/>
  <c r="C11" i="5"/>
  <c r="D11" i="5"/>
  <c r="E11" i="5"/>
  <c r="I14" i="5"/>
  <c r="B15" i="5"/>
  <c r="C15" i="5"/>
  <c r="D15" i="5"/>
  <c r="E15" i="5"/>
  <c r="B21" i="5"/>
  <c r="C21" i="5"/>
  <c r="D21" i="5"/>
  <c r="E21" i="5"/>
  <c r="F21" i="5"/>
  <c r="B22" i="5"/>
  <c r="C22" i="5"/>
  <c r="D22" i="5"/>
  <c r="E22" i="5"/>
  <c r="F22" i="5"/>
  <c r="B27" i="5"/>
  <c r="C27" i="5"/>
  <c r="D27" i="5"/>
  <c r="E27" i="5"/>
  <c r="F27" i="5"/>
  <c r="B29" i="5"/>
  <c r="C29" i="5"/>
  <c r="D29" i="5"/>
  <c r="E29" i="5"/>
  <c r="B30" i="5"/>
  <c r="C30" i="5"/>
  <c r="D30" i="5"/>
  <c r="E30" i="5"/>
  <c r="F30" i="5"/>
  <c r="B31" i="5"/>
  <c r="C31" i="5"/>
  <c r="D31" i="5"/>
  <c r="B32" i="5"/>
  <c r="C32" i="5"/>
  <c r="D32" i="5"/>
  <c r="B43" i="5"/>
  <c r="C43" i="5"/>
  <c r="D43" i="5"/>
  <c r="F43" i="5"/>
  <c r="B44" i="5"/>
  <c r="C44" i="5"/>
  <c r="D44" i="5"/>
  <c r="E44" i="5"/>
  <c r="F44" i="5"/>
  <c r="B50" i="5"/>
  <c r="C50" i="5"/>
  <c r="D50" i="5"/>
  <c r="E50" i="5"/>
  <c r="B51" i="5"/>
  <c r="C51" i="5"/>
  <c r="D51" i="5"/>
  <c r="E51" i="5"/>
  <c r="F51" i="5"/>
  <c r="B52" i="5"/>
  <c r="C52" i="5"/>
  <c r="D52" i="5"/>
  <c r="B53" i="5"/>
  <c r="C53" i="5"/>
  <c r="D53" i="5"/>
  <c r="B55" i="5"/>
  <c r="C55" i="5"/>
  <c r="D55" i="5"/>
  <c r="E55" i="5"/>
  <c r="B59" i="5"/>
  <c r="C59" i="5"/>
  <c r="D59" i="5"/>
  <c r="E59" i="5"/>
  <c r="F59" i="5"/>
  <c r="B60" i="5"/>
  <c r="C60" i="5"/>
  <c r="D60" i="5"/>
  <c r="E60" i="5"/>
  <c r="G61" i="5"/>
  <c r="F9" i="5"/>
  <c r="G21" i="5"/>
  <c r="F11" i="5"/>
  <c r="E5" i="5"/>
  <c r="G27" i="5"/>
  <c r="F20" i="5"/>
  <c r="F10" i="5"/>
  <c r="G55" i="5"/>
  <c r="G44" i="5"/>
  <c r="G32" i="5"/>
  <c r="G30" i="5"/>
  <c r="G29" i="5"/>
  <c r="G24" i="5"/>
  <c r="F8" i="5"/>
  <c r="C5" i="5"/>
  <c r="G26" i="5"/>
  <c r="B20" i="5"/>
  <c r="B5" i="5"/>
  <c r="G60" i="5"/>
  <c r="G53" i="5"/>
  <c r="G31" i="5"/>
  <c r="G25" i="5"/>
  <c r="D20" i="5"/>
  <c r="E20" i="5"/>
  <c r="F7" i="5"/>
  <c r="G59" i="5"/>
  <c r="G64" i="5"/>
  <c r="F6" i="5"/>
  <c r="G51" i="5"/>
  <c r="G52" i="5"/>
  <c r="G22" i="5"/>
  <c r="G50" i="5"/>
  <c r="G43" i="5"/>
  <c r="G33" i="5"/>
  <c r="F15" i="5"/>
  <c r="I16" i="5"/>
  <c r="G23" i="5"/>
  <c r="D5" i="5"/>
  <c r="C20" i="5"/>
  <c r="E16" i="5"/>
  <c r="B16" i="5"/>
  <c r="F5" i="5"/>
  <c r="G11" i="5"/>
  <c r="E47" i="5"/>
  <c r="G20" i="5"/>
  <c r="I25" i="5"/>
  <c r="D16" i="5"/>
  <c r="C16" i="5"/>
  <c r="F66" i="5"/>
  <c r="G7" i="5"/>
  <c r="E12" i="5"/>
  <c r="B12" i="5"/>
  <c r="G6" i="5"/>
  <c r="C12" i="5"/>
  <c r="G9" i="5"/>
  <c r="I7" i="5"/>
  <c r="D12" i="5"/>
  <c r="G10" i="5"/>
  <c r="G8" i="5"/>
  <c r="C34" i="5"/>
  <c r="B36" i="5"/>
  <c r="B40" i="5"/>
  <c r="B68" i="5"/>
  <c r="E34" i="5"/>
  <c r="B34" i="5"/>
  <c r="D34" i="5"/>
  <c r="F34" i="5"/>
  <c r="G3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Vaite TEAMO</author>
  </authors>
  <commentList>
    <comment ref="F5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doit être égal au dernier chiffre de la colonne 4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0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doit être égal au dernier chiffre de la colonne 17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4" authorId="0" shapeId="0" xr:uid="{00000000-0006-0000-0100-000003000000}">
      <text>
        <r>
          <rPr>
            <sz val="8"/>
            <color indexed="81"/>
            <rFont val="Tahoma"/>
            <family val="2"/>
          </rPr>
          <t xml:space="preserve">formules justes si un zéro s'affiche 
</t>
        </r>
      </text>
    </comment>
    <comment ref="B36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doit être égal au dernier chiffre de la colonne 20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68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doit être égal à zéro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<sst xmlns="http://schemas.openxmlformats.org/spreadsheetml/2006/main" count="609" uniqueCount="539">
  <si>
    <t>Chef de subdivision adjoint</t>
  </si>
  <si>
    <t>Liste fonctions</t>
  </si>
  <si>
    <t>Administrateur de bases de données</t>
  </si>
  <si>
    <t>Agent de bibliothèque</t>
  </si>
  <si>
    <t>Directeur adjoint</t>
  </si>
  <si>
    <t>Attaché de direction</t>
  </si>
  <si>
    <t>Agent de maintenance des infrastructures - Voiries, aéroports, ports</t>
  </si>
  <si>
    <t>Chargé de mission</t>
  </si>
  <si>
    <t>Agent de prévention du péril animalier sur les aérodromes (PPA)</t>
  </si>
  <si>
    <t>Agent de production végétale</t>
  </si>
  <si>
    <t>Agent de sécurité incendie et d'assistance à personnes</t>
  </si>
  <si>
    <t>Agent de station de carburant</t>
  </si>
  <si>
    <t>Agent de surveillance et de sécurité</t>
  </si>
  <si>
    <t>Chef de département</t>
  </si>
  <si>
    <t>Agent d'élevage</t>
  </si>
  <si>
    <t>Chef de département adjoint</t>
  </si>
  <si>
    <t>Chef de section adjoint</t>
  </si>
  <si>
    <t>Agent d'exploitation des phares et balises</t>
  </si>
  <si>
    <t>Chef de bureau adjoint</t>
  </si>
  <si>
    <t>Agent d'installation et de manutention de structures mobiles</t>
  </si>
  <si>
    <t>Chef de cellule adjoint</t>
  </si>
  <si>
    <t>Agent du service de sauvetage et de lutte contre l'incendie des aéronefs sur les aérodromes (SSLIA)</t>
  </si>
  <si>
    <t>Chef d'équipe adjoint</t>
  </si>
  <si>
    <t>Agent forestier</t>
  </si>
  <si>
    <t>Agent polyvalent de restauration</t>
  </si>
  <si>
    <t>Ambulancier</t>
  </si>
  <si>
    <t>Analyste - développeur d'applications</t>
  </si>
  <si>
    <t>Animateur - vulgarisateur agricole</t>
  </si>
  <si>
    <t>Animateur santé et sécurité au travail</t>
  </si>
  <si>
    <t>Archiviste</t>
  </si>
  <si>
    <t>Assistant d'éducation</t>
  </si>
  <si>
    <t>Assistant dentaire</t>
  </si>
  <si>
    <t>Auxiliaire de vie scolaire</t>
  </si>
  <si>
    <t>Bibliothécaire</t>
  </si>
  <si>
    <t>Brancardier</t>
  </si>
  <si>
    <t>Cadre de santé</t>
  </si>
  <si>
    <t>Chargé d'action sociale</t>
  </si>
  <si>
    <t>Chargé d'affaires en énergie</t>
  </si>
  <si>
    <t>Chargé d'affaires environnement</t>
  </si>
  <si>
    <t>Chargé d'assistance et de support utilisateurs</t>
  </si>
  <si>
    <t>Chargé de communication</t>
  </si>
  <si>
    <t>Chargé de formation</t>
  </si>
  <si>
    <t>Chargé de gestion financière, budgétaire et comptable</t>
  </si>
  <si>
    <t>Chargé de gestion fiscale</t>
  </si>
  <si>
    <t>Chargé de gestion prévisionnelle des emplois, des effectifs et des compétences (GPEEC)</t>
  </si>
  <si>
    <t>Chargé de la conservation des hypothèques</t>
  </si>
  <si>
    <t>Chargé de la gestion et de la valorisation des ressources aquatiques</t>
  </si>
  <si>
    <t>Chargé de la planification des politiques publiques</t>
  </si>
  <si>
    <t>Chargé de la prévention des risques naturels</t>
  </si>
  <si>
    <t>Chargé de la qualité de service</t>
  </si>
  <si>
    <t>Chargé de la sécurité des navires</t>
  </si>
  <si>
    <t>Chargé de la sécurité routière</t>
  </si>
  <si>
    <t>Chargé de paie</t>
  </si>
  <si>
    <t>Chargé de projet de développement</t>
  </si>
  <si>
    <t>Chargé des concours et de la mobilité</t>
  </si>
  <si>
    <t>Chargé d'études socio-économiques</t>
  </si>
  <si>
    <t>Chargé d'études statistiques</t>
  </si>
  <si>
    <t>Chargé d'ingénierie de formation professionnelle</t>
  </si>
  <si>
    <t>Chargé d'opérations bâtiment</t>
  </si>
  <si>
    <t>Chargé d'opérations infrastructures</t>
  </si>
  <si>
    <t>Chargé du contrôle de la réglementation économique</t>
  </si>
  <si>
    <t>Chargé du contrôle des activités marines et de la préservation des ressources marines</t>
  </si>
  <si>
    <t>Chargé du contrôle fiscal et de la vérification des entreprises</t>
  </si>
  <si>
    <t>Chargé du contrôle phytosanitaire</t>
  </si>
  <si>
    <t>Chargé du développement du transport maritime</t>
  </si>
  <si>
    <t>Chargé du développement touristique</t>
  </si>
  <si>
    <t>Chargé du patrimoine culturel</t>
  </si>
  <si>
    <t>Chauffeur de transport en commun de personnes</t>
  </si>
  <si>
    <t>Chauffeur poids lourd</t>
  </si>
  <si>
    <t>Chef de brigade de sécurité</t>
  </si>
  <si>
    <t>Chef de fabrication</t>
  </si>
  <si>
    <t>Chef de projet aménagement paysager</t>
  </si>
  <si>
    <t>Chef de projet bâtiments</t>
  </si>
  <si>
    <t>Chef de projet des ressources minières</t>
  </si>
  <si>
    <t>Chef de projet informatique</t>
  </si>
  <si>
    <t>Chef de projet infrastructures</t>
  </si>
  <si>
    <t>Chef de projet urbanisme et aménagement</t>
  </si>
  <si>
    <t>Chef de service de sécurité incendie et d'assistance à personnes</t>
  </si>
  <si>
    <t>Chef d'équipe de sécurité incendie et d'assistance à personnes</t>
  </si>
  <si>
    <t>Chercheur</t>
  </si>
  <si>
    <t>Chirurgien-dentiste</t>
  </si>
  <si>
    <t>Concepteur, réalisateur de produit multimédia</t>
  </si>
  <si>
    <t>Conducteur d'engins</t>
  </si>
  <si>
    <t>Conseiller en développement agricole</t>
  </si>
  <si>
    <t>Conseiller en emploi, formation et insertion professionnelles</t>
  </si>
  <si>
    <t>Contrôleur de gestion</t>
  </si>
  <si>
    <t>Contrôleur de la qualité des perles</t>
  </si>
  <si>
    <t>Contrôleur des installations classées pour la protection de l'environnement (ICPE)</t>
  </si>
  <si>
    <t>Contrôleur du travail</t>
  </si>
  <si>
    <t>Contrôleur routier</t>
  </si>
  <si>
    <t>Contrôleur technique de véhicules</t>
  </si>
  <si>
    <t>Coordonnateur d'assistance et de sécurité</t>
  </si>
  <si>
    <t>Correcteur</t>
  </si>
  <si>
    <t>Cuisinier</t>
  </si>
  <si>
    <t>Déclarant en douane</t>
  </si>
  <si>
    <t>Documentaliste</t>
  </si>
  <si>
    <t>Enquêteur</t>
  </si>
  <si>
    <t>Enseignant artistique</t>
  </si>
  <si>
    <t>Enseignant généraliste ou technique</t>
  </si>
  <si>
    <t>Ergothérapeute</t>
  </si>
  <si>
    <t>Façonnier</t>
  </si>
  <si>
    <t>Formateur professionnel</t>
  </si>
  <si>
    <t>Garde forestier</t>
  </si>
  <si>
    <t>Gestionnaire administratif des affaires scolaires</t>
  </si>
  <si>
    <t>Gestionnaire de stocks</t>
  </si>
  <si>
    <t>Gestionnaire des biens domaniaux</t>
  </si>
  <si>
    <t>Gestionnaire des marchés publics</t>
  </si>
  <si>
    <t>Hydrographe</t>
  </si>
  <si>
    <t>Hygiéniste dentaire</t>
  </si>
  <si>
    <t>Ingénieur électronique, électrotechnique ou biomédical</t>
  </si>
  <si>
    <t>Ingénieur en développement agricole</t>
  </si>
  <si>
    <t>Inspecteur des installations classées pour la protection de l'environnement (ICPE)</t>
  </si>
  <si>
    <t>Inspecteur du permis de conduire et de la sécurité routière</t>
  </si>
  <si>
    <t>Inspecteur du travail</t>
  </si>
  <si>
    <t>Instructeur d'urbanisme</t>
  </si>
  <si>
    <t>Lingère</t>
  </si>
  <si>
    <t>Manipulateur d'électroradiologie</t>
  </si>
  <si>
    <t>Maquettiste d'imprimerie</t>
  </si>
  <si>
    <t>Mécanicien</t>
  </si>
  <si>
    <t>Médiateur culturel</t>
  </si>
  <si>
    <t>Officier de pont</t>
  </si>
  <si>
    <t>Officier mécanicien</t>
  </si>
  <si>
    <t>Opérateur de saisie</t>
  </si>
  <si>
    <t>Opérateur d'élevage aquacole</t>
  </si>
  <si>
    <t>Opérateur topographe</t>
  </si>
  <si>
    <t>Orthophoniste</t>
  </si>
  <si>
    <t>Pépiniériste</t>
  </si>
  <si>
    <t>Personne désignée à terre</t>
  </si>
  <si>
    <t>Personnel subalterne machine</t>
  </si>
  <si>
    <t>Personnel subalterne pont</t>
  </si>
  <si>
    <t>Pharmacien</t>
  </si>
  <si>
    <t>Physicien médical</t>
  </si>
  <si>
    <t>Préparateur en pharmacie</t>
  </si>
  <si>
    <t>Préventionniste</t>
  </si>
  <si>
    <t>Projeteur</t>
  </si>
  <si>
    <t>Psychologue clinicien</t>
  </si>
  <si>
    <t>Psychologue du travail</t>
  </si>
  <si>
    <t>Régisseur d'opérations évènementielles</t>
  </si>
  <si>
    <t>Responsable d'atelier mécanique et véhicule</t>
  </si>
  <si>
    <t>Responsable de travaux bâtiment</t>
  </si>
  <si>
    <t>Responsable de travaux infrastructures</t>
  </si>
  <si>
    <t>Responsable logistique</t>
  </si>
  <si>
    <t>Technicien de maintenance en électrotechnique</t>
  </si>
  <si>
    <t>Technicien d'élevage aquacole</t>
  </si>
  <si>
    <t>Technicien du spectacle</t>
  </si>
  <si>
    <t>Tôlier soudeur</t>
  </si>
  <si>
    <t>Traducteur - interprète</t>
  </si>
  <si>
    <t>Travailleur social</t>
  </si>
  <si>
    <t>Vaguemestre polyvalent</t>
  </si>
  <si>
    <t>Vétérinaire</t>
  </si>
  <si>
    <t>Fiche métier non établie</t>
  </si>
  <si>
    <t>Libellé unité</t>
  </si>
  <si>
    <t>Cat PS</t>
  </si>
  <si>
    <t>NR</t>
  </si>
  <si>
    <t>Libellé de la Fonction</t>
  </si>
  <si>
    <t>Observations</t>
  </si>
  <si>
    <t>A</t>
  </si>
  <si>
    <t>B</t>
  </si>
  <si>
    <t>C</t>
  </si>
  <si>
    <t>D</t>
  </si>
  <si>
    <t>Nb</t>
  </si>
  <si>
    <t>Code</t>
  </si>
  <si>
    <t>EB</t>
  </si>
  <si>
    <t>CAT</t>
  </si>
  <si>
    <t>AN1</t>
  </si>
  <si>
    <t>AN2</t>
  </si>
  <si>
    <t>AN3</t>
  </si>
  <si>
    <t>AN4</t>
  </si>
  <si>
    <t>AN5</t>
  </si>
  <si>
    <t>PO</t>
  </si>
  <si>
    <t>Poste</t>
  </si>
  <si>
    <t>Légende :</t>
  </si>
  <si>
    <r>
      <t>NR</t>
    </r>
    <r>
      <rPr>
        <sz val="8"/>
        <rFont val="Arial"/>
        <family val="2"/>
      </rPr>
      <t xml:space="preserve"> : Niveau de responsabilité</t>
    </r>
  </si>
  <si>
    <r>
      <t>PO</t>
    </r>
    <r>
      <rPr>
        <sz val="8"/>
        <rFont val="Arial"/>
        <family val="2"/>
      </rPr>
      <t xml:space="preserve"> : Postes ouverts</t>
    </r>
  </si>
  <si>
    <r>
      <t>EB</t>
    </r>
    <r>
      <rPr>
        <sz val="8"/>
        <rFont val="Arial"/>
        <family val="2"/>
      </rPr>
      <t xml:space="preserve"> : Effectifs budgétaires annuels en place</t>
    </r>
  </si>
  <si>
    <r>
      <t>VC</t>
    </r>
    <r>
      <rPr>
        <sz val="8"/>
        <rFont val="Arial"/>
        <family val="2"/>
      </rPr>
      <t xml:space="preserve"> : Postes vacants à pourvoir</t>
    </r>
  </si>
  <si>
    <t>Statuts existants :</t>
  </si>
  <si>
    <t>Filières existantes</t>
  </si>
  <si>
    <t>FAF : Filière Administrative et financière</t>
  </si>
  <si>
    <t>FSE : Filière socio-éducative</t>
  </si>
  <si>
    <r>
      <t xml:space="preserve">XC : </t>
    </r>
    <r>
      <rPr>
        <sz val="8"/>
        <rFont val="Arial"/>
        <family val="2"/>
      </rPr>
      <t>Agents CEAPF</t>
    </r>
  </si>
  <si>
    <t xml:space="preserve">MAQUETTE FUTURE </t>
  </si>
  <si>
    <t>GESTION</t>
  </si>
  <si>
    <t>Données individuelles</t>
  </si>
  <si>
    <t>Date de naissance</t>
  </si>
  <si>
    <t>VC</t>
  </si>
  <si>
    <t>CDD</t>
  </si>
  <si>
    <t>NOM</t>
  </si>
  <si>
    <t>Epouse</t>
  </si>
  <si>
    <t>Nom</t>
  </si>
  <si>
    <t>N° Matricule</t>
  </si>
  <si>
    <t>Répartition postes par catégorie</t>
  </si>
  <si>
    <t>TOTAL</t>
  </si>
  <si>
    <t>FIL</t>
  </si>
  <si>
    <t>GRD</t>
  </si>
  <si>
    <t>DIRECTION</t>
  </si>
  <si>
    <t>% postes</t>
  </si>
  <si>
    <t xml:space="preserve"> à Tahiti</t>
  </si>
  <si>
    <t>nombre de postes à créer:</t>
  </si>
  <si>
    <t>dont</t>
  </si>
  <si>
    <t>à l'échelon</t>
  </si>
  <si>
    <t xml:space="preserve">    % postes</t>
  </si>
  <si>
    <t xml:space="preserve">     à Tahiti</t>
  </si>
  <si>
    <t>dont AN</t>
  </si>
  <si>
    <t>dont CEAPF</t>
  </si>
  <si>
    <t>dont FEDA</t>
  </si>
  <si>
    <t xml:space="preserve">Sur les </t>
  </si>
  <si>
    <t>Postes vacants</t>
  </si>
  <si>
    <t xml:space="preserve"> répartis ainsi:</t>
  </si>
  <si>
    <t>à titre permanent</t>
  </si>
  <si>
    <t>Agents ANFA</t>
  </si>
  <si>
    <t>Agents FEDA</t>
  </si>
  <si>
    <t>Agents CEAPF</t>
  </si>
  <si>
    <t>à titre temporaire</t>
  </si>
  <si>
    <t>Contribuent également à l'activité du service:</t>
  </si>
  <si>
    <t>postes répertoriés ci-dessus, on trouve:</t>
  </si>
  <si>
    <t>DOCUMENT UNIQUE D'ORGANISATION ET DE GESTION (D.U.O.G.)</t>
  </si>
  <si>
    <t>ECHELON DE MISE EN ŒUVRE</t>
  </si>
  <si>
    <t>postes à transformer/supprimer :</t>
  </si>
  <si>
    <t>date fin</t>
  </si>
  <si>
    <t>%</t>
  </si>
  <si>
    <t>direction et échelon de conception</t>
  </si>
  <si>
    <t>Subdivision IDV</t>
  </si>
  <si>
    <t>Subdivision ISLV</t>
  </si>
  <si>
    <t>Subdivision TG</t>
  </si>
  <si>
    <t>Subdivision AUS</t>
  </si>
  <si>
    <t>Subdivision MARQ</t>
  </si>
  <si>
    <t>à l'échelon de conception</t>
  </si>
  <si>
    <t>de mise en œuvre</t>
  </si>
  <si>
    <t>A/AN1</t>
  </si>
  <si>
    <t>B/AN2</t>
  </si>
  <si>
    <t>C/AN3</t>
  </si>
  <si>
    <t>D/AN4 et 5</t>
  </si>
  <si>
    <t>D/AN4</t>
  </si>
  <si>
    <t>Nb PS</t>
  </si>
  <si>
    <t>Agents mis à disposition (MAD positives)</t>
  </si>
  <si>
    <t>CVD</t>
  </si>
  <si>
    <t>colonne 12</t>
  </si>
  <si>
    <t>FEA</t>
  </si>
  <si>
    <t>XCA</t>
  </si>
  <si>
    <t>FEB</t>
  </si>
  <si>
    <t>XCB</t>
  </si>
  <si>
    <t>FEC</t>
  </si>
  <si>
    <t>XCC</t>
  </si>
  <si>
    <t>Libellé programme</t>
  </si>
  <si>
    <r>
      <t xml:space="preserve">Nb PS : </t>
    </r>
    <r>
      <rPr>
        <sz val="8"/>
        <rFont val="Arial"/>
        <family val="2"/>
      </rPr>
      <t>Nombre de postes souhaités</t>
    </r>
  </si>
  <si>
    <r>
      <t xml:space="preserve">Fil : </t>
    </r>
    <r>
      <rPr>
        <sz val="8"/>
        <rFont val="Arial"/>
        <family val="2"/>
      </rPr>
      <t>Filière</t>
    </r>
  </si>
  <si>
    <r>
      <t>Cat PS</t>
    </r>
    <r>
      <rPr>
        <sz val="8"/>
        <rFont val="Arial"/>
        <family val="2"/>
      </rPr>
      <t xml:space="preserve"> : Catégorie du poste souhaité</t>
    </r>
  </si>
  <si>
    <r>
      <t>MAD-</t>
    </r>
    <r>
      <rPr>
        <sz val="8"/>
        <rFont val="Arial"/>
        <family val="2"/>
      </rPr>
      <t xml:space="preserve"> : Mise à disposition négative</t>
    </r>
  </si>
  <si>
    <t>Code prog</t>
  </si>
  <si>
    <t>Genre</t>
  </si>
  <si>
    <t>GENRE</t>
  </si>
  <si>
    <r>
      <t>CE:</t>
    </r>
    <r>
      <rPr>
        <sz val="8"/>
        <rFont val="Arial"/>
        <family val="2"/>
      </rPr>
      <t xml:space="preserve"> cadre d'emploi</t>
    </r>
  </si>
  <si>
    <r>
      <t>Code programme</t>
    </r>
    <r>
      <rPr>
        <sz val="8"/>
        <rFont val="Arial"/>
        <family val="2"/>
      </rPr>
      <t>: sous-chapitre du plan comptable classe 9</t>
    </r>
  </si>
  <si>
    <t>total postes requis (total col. 4)</t>
  </si>
  <si>
    <t>CE</t>
  </si>
  <si>
    <t>FTE: Filière Technique</t>
  </si>
  <si>
    <t>FED : Filère Educative</t>
  </si>
  <si>
    <t xml:space="preserve">MAQUETTE ACTUELLE </t>
  </si>
  <si>
    <t>GEL</t>
  </si>
  <si>
    <r>
      <t>GEL</t>
    </r>
    <r>
      <rPr>
        <sz val="8"/>
        <rFont val="Arial"/>
        <family val="2"/>
      </rPr>
      <t>: Postes gelés</t>
    </r>
  </si>
  <si>
    <t>dont postes gelés</t>
  </si>
  <si>
    <r>
      <t xml:space="preserve">AN : </t>
    </r>
    <r>
      <rPr>
        <sz val="8"/>
        <rFont val="Arial"/>
        <family val="2"/>
      </rPr>
      <t>Agents non fonctionnaires de l'Administration</t>
    </r>
  </si>
  <si>
    <t xml:space="preserve">D/AN4 </t>
  </si>
  <si>
    <t>1) MAQUETTE FUTURE</t>
  </si>
  <si>
    <t>2) MAQUETTE ACTUELLE</t>
  </si>
  <si>
    <t>3) MAQUETTE ACTUELLE EN GESTION</t>
  </si>
  <si>
    <t xml:space="preserve">Nombre d'agents occupant un poste : </t>
  </si>
  <si>
    <t>Total des agents contribuant réellement à l'activité du service</t>
  </si>
  <si>
    <t>ATA</t>
  </si>
  <si>
    <t>REDA</t>
  </si>
  <si>
    <t>ADA</t>
  </si>
  <si>
    <t>AGB</t>
  </si>
  <si>
    <t>INSD</t>
  </si>
  <si>
    <t>AGT</t>
  </si>
  <si>
    <t>AIT</t>
  </si>
  <si>
    <t>PSY</t>
  </si>
  <si>
    <t>CSE</t>
  </si>
  <si>
    <t>ASE</t>
  </si>
  <si>
    <t>ASOC</t>
  </si>
  <si>
    <t>CAP</t>
  </si>
  <si>
    <t>EAP</t>
  </si>
  <si>
    <t>OAP</t>
  </si>
  <si>
    <t>CEA</t>
  </si>
  <si>
    <t>ASA</t>
  </si>
  <si>
    <t>ADEA</t>
  </si>
  <si>
    <t>PHOS</t>
  </si>
  <si>
    <t>MED</t>
  </si>
  <si>
    <t>BVP</t>
  </si>
  <si>
    <t>AS</t>
  </si>
  <si>
    <t>AMT</t>
  </si>
  <si>
    <t>GMT</t>
  </si>
  <si>
    <t>CHR</t>
  </si>
  <si>
    <t>DIRE</t>
  </si>
  <si>
    <t>INR</t>
  </si>
  <si>
    <t>IND</t>
  </si>
  <si>
    <t>ADJ</t>
  </si>
  <si>
    <t>AED</t>
  </si>
  <si>
    <t>MEP</t>
  </si>
  <si>
    <t>Visé le</t>
  </si>
  <si>
    <r>
      <t xml:space="preserve">CAT: </t>
    </r>
    <r>
      <rPr>
        <sz val="8"/>
        <rFont val="Arial"/>
        <family val="2"/>
      </rPr>
      <t>Catégorie</t>
    </r>
  </si>
  <si>
    <r>
      <t xml:space="preserve">GRD: </t>
    </r>
    <r>
      <rPr>
        <sz val="8"/>
        <rFont val="Arial"/>
        <family val="2"/>
      </rPr>
      <t>Grade</t>
    </r>
  </si>
  <si>
    <r>
      <t>Libellé programme</t>
    </r>
    <r>
      <rPr>
        <sz val="8"/>
        <rFont val="Arial"/>
        <family val="2"/>
      </rPr>
      <t>: programme de la classe 9</t>
    </r>
  </si>
  <si>
    <r>
      <t xml:space="preserve">FE : </t>
    </r>
    <r>
      <rPr>
        <sz val="8"/>
        <rFont val="Arial"/>
        <family val="2"/>
      </rPr>
      <t>Fonctionnaire d'Etat détaché auprès du Pays</t>
    </r>
  </si>
  <si>
    <t xml:space="preserve">Cachet et signature </t>
  </si>
  <si>
    <t>Cadre réservé au chef de l'organisme</t>
  </si>
  <si>
    <t>CADRE RESERVE AU CHEF DE L'ORGANISME</t>
  </si>
  <si>
    <t>VISE LE</t>
  </si>
  <si>
    <t>CACHET ET SIGNATURE</t>
  </si>
  <si>
    <t>MAD</t>
  </si>
  <si>
    <t>-</t>
  </si>
  <si>
    <t>MAD négatives</t>
  </si>
  <si>
    <t>Médecin</t>
  </si>
  <si>
    <t>Sage-femme</t>
  </si>
  <si>
    <t>Infirmier</t>
  </si>
  <si>
    <t>M</t>
  </si>
  <si>
    <t>F</t>
  </si>
  <si>
    <t xml:space="preserve">Calcul de cohérence (PO-Ag-VA-GEL) = </t>
  </si>
  <si>
    <r>
      <t>FPP</t>
    </r>
    <r>
      <rPr>
        <sz val="8"/>
        <rFont val="Arial"/>
        <family val="2"/>
      </rPr>
      <t xml:space="preserve"> : Fonction publique du Pays</t>
    </r>
  </si>
  <si>
    <t>Agents CDD ANT 64132 (saisonnier)</t>
  </si>
  <si>
    <t>Agents CDD ANT 64131</t>
  </si>
  <si>
    <t>(comprend les permanents, temporaires, MAD positives, CVD et 64132, exclut les MAD négatives)</t>
  </si>
  <si>
    <t xml:space="preserve">Centre de travail : </t>
  </si>
  <si>
    <t>Postes ouverts</t>
  </si>
  <si>
    <t xml:space="preserve">Organisme d'emploi : </t>
  </si>
  <si>
    <t>Juriste</t>
  </si>
  <si>
    <t>Secrétaire</t>
  </si>
  <si>
    <t>Chef de bureau</t>
  </si>
  <si>
    <t>Géomaticien</t>
  </si>
  <si>
    <t>Géomètre</t>
  </si>
  <si>
    <t>Chef de cellule</t>
  </si>
  <si>
    <t xml:space="preserve"> </t>
  </si>
  <si>
    <t>Subdivision déconcentrée I.S.L.V.</t>
  </si>
  <si>
    <t>Chef de subdivision</t>
  </si>
  <si>
    <t>dont FPT</t>
  </si>
  <si>
    <t>Agents FPT</t>
  </si>
  <si>
    <t>Subdivision déconcentrée Marquises</t>
  </si>
  <si>
    <t>Subdivision déconcentrée Australes</t>
  </si>
  <si>
    <t>Subdivision déconcentrée Tuamotu-Gambier</t>
  </si>
  <si>
    <t>ECHELON DE CONCEPTION</t>
  </si>
  <si>
    <t>Chef de service</t>
  </si>
  <si>
    <t>Chef de service adjoint</t>
  </si>
  <si>
    <t>Directeur</t>
  </si>
  <si>
    <t>Chef de division</t>
  </si>
  <si>
    <t>Chef de division adjoint</t>
  </si>
  <si>
    <t>Date d'affectation</t>
  </si>
  <si>
    <t>Chef d'antenne</t>
  </si>
  <si>
    <t>DID</t>
  </si>
  <si>
    <t>dont DI</t>
  </si>
  <si>
    <t>Libellé du métier (générique)</t>
  </si>
  <si>
    <t>Libellé de l'emploi (ECP, autres appelations)</t>
  </si>
  <si>
    <t>Avocat en matière foncière</t>
  </si>
  <si>
    <t>Employé de bureau</t>
  </si>
  <si>
    <t>Chargé d'administration et d'exploitation des systèmes et réseaux</t>
  </si>
  <si>
    <t>Responsable administratif et financier</t>
  </si>
  <si>
    <t>Chargé des opérations budgétaires et comptables</t>
  </si>
  <si>
    <t>Chargé des ressources humaines</t>
  </si>
  <si>
    <t>Agent polyvalent de logistique, de maintenance et d'entretien</t>
  </si>
  <si>
    <t>Conseiller en matière foncière</t>
  </si>
  <si>
    <t>Chargé de recherches généalogiques</t>
  </si>
  <si>
    <t>Agent de caisse</t>
  </si>
  <si>
    <t>Chargé d'accueil</t>
  </si>
  <si>
    <t>Instructeur de dossier</t>
  </si>
  <si>
    <t>Chargé du recouvrement</t>
  </si>
  <si>
    <t>Chef d'équipe</t>
  </si>
  <si>
    <t>Chef de section</t>
  </si>
  <si>
    <t>Agent d'entretien de locaux et d'espaces publics</t>
  </si>
  <si>
    <t>Agent d'entretien et d'embellissement d'espaces verts</t>
  </si>
  <si>
    <t>Agent du bâtiment</t>
  </si>
  <si>
    <t>Aide-soignant</t>
  </si>
  <si>
    <t>Auxiliaire de puériculture</t>
  </si>
  <si>
    <t>Chargé de programmes de santé</t>
  </si>
  <si>
    <t>Chargé de soutien technique en développement agricole</t>
  </si>
  <si>
    <t>Chef de projet des transports et des déplacements terrestres</t>
  </si>
  <si>
    <t>Imprimeur - reprographe</t>
  </si>
  <si>
    <t>Psychologue en orientation scolaire</t>
  </si>
  <si>
    <t>Réalisateur - producteur de documents audiovisuels et numériques</t>
  </si>
  <si>
    <t xml:space="preserve">Date de mise à jour : </t>
  </si>
  <si>
    <t>SEM</t>
  </si>
  <si>
    <t>MFPC</t>
  </si>
  <si>
    <t>MFP</t>
  </si>
  <si>
    <t>IFP</t>
  </si>
  <si>
    <t>AFP</t>
  </si>
  <si>
    <t>AVS</t>
  </si>
  <si>
    <t>CSAN</t>
  </si>
  <si>
    <t>IBOP</t>
  </si>
  <si>
    <t>ANES</t>
  </si>
  <si>
    <t>PUER</t>
  </si>
  <si>
    <t>INFR</t>
  </si>
  <si>
    <t>ISUR</t>
  </si>
  <si>
    <t>KINE</t>
  </si>
  <si>
    <t>ERGO</t>
  </si>
  <si>
    <t>PSYM</t>
  </si>
  <si>
    <t>ORTO</t>
  </si>
  <si>
    <t>DIET</t>
  </si>
  <si>
    <t>PEDI</t>
  </si>
  <si>
    <t>OTOP</t>
  </si>
  <si>
    <t>REHC</t>
  </si>
  <si>
    <t>MAEM</t>
  </si>
  <si>
    <t>TELA</t>
  </si>
  <si>
    <t>PPHA</t>
  </si>
  <si>
    <t>MEDT</t>
  </si>
  <si>
    <t>Filière</t>
  </si>
  <si>
    <t>FAF</t>
  </si>
  <si>
    <t>FTE</t>
  </si>
  <si>
    <t>FSE</t>
  </si>
  <si>
    <t>FED</t>
  </si>
  <si>
    <t>FSA</t>
  </si>
  <si>
    <t>FRE</t>
  </si>
  <si>
    <t>colonne 13</t>
  </si>
  <si>
    <t>colonne 14</t>
  </si>
  <si>
    <t>colonne 15</t>
  </si>
  <si>
    <t>colonne 16</t>
  </si>
  <si>
    <t>colonne 6</t>
  </si>
  <si>
    <t>colonne 7</t>
  </si>
  <si>
    <t>colonne 21 22</t>
  </si>
  <si>
    <t>colonne 19</t>
  </si>
  <si>
    <t>Liste métiers</t>
  </si>
  <si>
    <r>
      <t>Agent de développement</t>
    </r>
    <r>
      <rPr>
        <sz val="10"/>
        <color indexed="10"/>
        <rFont val="Arial"/>
        <family val="2"/>
        <charset val="1"/>
      </rPr>
      <t xml:space="preserve"> </t>
    </r>
    <r>
      <rPr>
        <sz val="10"/>
        <color indexed="8"/>
        <rFont val="Arial"/>
        <family val="2"/>
        <charset val="1"/>
      </rPr>
      <t>et d'animation</t>
    </r>
    <r>
      <rPr>
        <sz val="10"/>
        <color indexed="10"/>
        <rFont val="Arial"/>
        <family val="2"/>
        <charset val="1"/>
      </rPr>
      <t xml:space="preserve"> </t>
    </r>
    <r>
      <rPr>
        <sz val="10"/>
        <color indexed="8"/>
        <rFont val="Arial"/>
        <family val="2"/>
        <charset val="1"/>
      </rPr>
      <t>de l'artisanat</t>
    </r>
  </si>
  <si>
    <t>Agent d'information de vol d'aérodrome
(AFIS)</t>
  </si>
  <si>
    <t>Agent d'information et de conciliation en droit du travail</t>
  </si>
  <si>
    <t>Aide médico-psychologique</t>
  </si>
  <si>
    <t>Assistant qualité</t>
  </si>
  <si>
    <t>Biologiste médical</t>
  </si>
  <si>
    <t>Cadre sage-femme</t>
  </si>
  <si>
    <t xml:space="preserve">Chargé de développement des activités physiques et sportives ou de jeunesse et d'éducation populaire
</t>
  </si>
  <si>
    <t>Chargé de la collecte des données hydrologiques</t>
  </si>
  <si>
    <t>Chargé de la veille et de la sécurité en matière économique</t>
  </si>
  <si>
    <t>Chargé de l'exploitation technique et des informations aéronautiques</t>
  </si>
  <si>
    <t>Chargé d'étude et d'audit</t>
  </si>
  <si>
    <t>Chargé d'études en génie sanitaire</t>
  </si>
  <si>
    <t>Diététicien-nutritionniste</t>
  </si>
  <si>
    <t>Masseur-kinésithérapeute</t>
  </si>
  <si>
    <t>Psychomotricien</t>
  </si>
  <si>
    <t>Responsable du système de management/gestion de la sécurité de l'aviation civile (SMS/SGS)</t>
  </si>
  <si>
    <t>Responsable qualité</t>
  </si>
  <si>
    <t>Technicien de laboratoire médical</t>
  </si>
  <si>
    <t>Technicien sanitaire</t>
  </si>
  <si>
    <t>Tableau de synthèse</t>
  </si>
  <si>
    <t>FSA : Filière Santé</t>
  </si>
  <si>
    <t>FRE : Filière recherche</t>
  </si>
  <si>
    <t>Prénoms</t>
  </si>
  <si>
    <t>total postes existants (total col.17)</t>
  </si>
  <si>
    <t>Effectifs budgétaires (total col. 20):</t>
  </si>
  <si>
    <t>CAE</t>
  </si>
  <si>
    <t>STH</t>
  </si>
  <si>
    <t>SFC</t>
  </si>
  <si>
    <t>SFE</t>
  </si>
  <si>
    <t>ASPE</t>
  </si>
  <si>
    <t>IPOM</t>
  </si>
  <si>
    <t>Chef d'antenne adjoint</t>
  </si>
  <si>
    <t>IDV - Arue</t>
  </si>
  <si>
    <t>IDV - Faaa</t>
  </si>
  <si>
    <t>IDV - Mahina</t>
  </si>
  <si>
    <t>IDV - Moorea-Maiao</t>
  </si>
  <si>
    <t>IDV - Paea</t>
  </si>
  <si>
    <t>IDV - Papara</t>
  </si>
  <si>
    <t>IDV - Papeete</t>
  </si>
  <si>
    <t>IDV - Pirae</t>
  </si>
  <si>
    <t>IDV - Punaauia</t>
  </si>
  <si>
    <t>IDV - Afaahiti</t>
  </si>
  <si>
    <t>IDV - Taravao</t>
  </si>
  <si>
    <t>IDV - Faaone</t>
  </si>
  <si>
    <t>IDV - Pueu</t>
  </si>
  <si>
    <t>IDV - Tautira</t>
  </si>
  <si>
    <t>IDV - Teahupoo</t>
  </si>
  <si>
    <t>IDV - Toahotu</t>
  </si>
  <si>
    <t>IDV - Vairao</t>
  </si>
  <si>
    <t>IDV - Mataiea</t>
  </si>
  <si>
    <t>IDV - Papeari</t>
  </si>
  <si>
    <t>ISLV - Huahine</t>
  </si>
  <si>
    <t>ISLV - Maupiti</t>
  </si>
  <si>
    <t>ISLV - Taha'a</t>
  </si>
  <si>
    <t>ISLV - Raiatea-Taputapuatea</t>
  </si>
  <si>
    <t>ISLV - Raiatea-Tumaraa</t>
  </si>
  <si>
    <t>ISLV - Raiatea-Uturoa</t>
  </si>
  <si>
    <t>ISLV - Bora Bora-Nunue</t>
  </si>
  <si>
    <t>ISLV - Bora Bora-Faanui</t>
  </si>
  <si>
    <t>ISLV - Bora Bora-Anau</t>
  </si>
  <si>
    <t>MARQ -Fatu Hiva</t>
  </si>
  <si>
    <t>MARQ -Hiva Oa</t>
  </si>
  <si>
    <t>MARQ  - Nuku Hiva</t>
  </si>
  <si>
    <t>MARQ  - Tahuata</t>
  </si>
  <si>
    <t>MARQ  - Ua Huka</t>
  </si>
  <si>
    <t>MARQ - Ua Pou</t>
  </si>
  <si>
    <t>AUST - Raivavae</t>
  </si>
  <si>
    <t>TG - Anaa</t>
  </si>
  <si>
    <t>TG - Arutua</t>
  </si>
  <si>
    <t>TG - Fakarava</t>
  </si>
  <si>
    <t>TG - Fangatau</t>
  </si>
  <si>
    <t>TG - Hao</t>
  </si>
  <si>
    <t>TG - Hikueru</t>
  </si>
  <si>
    <t>TG - Makemo</t>
  </si>
  <si>
    <t>TG - Nukutavake</t>
  </si>
  <si>
    <t>IDV - Hitia'a</t>
  </si>
  <si>
    <t>IDV - Mahaena</t>
  </si>
  <si>
    <t>IDV -  Papenoo</t>
  </si>
  <si>
    <t>IDV -  Tiarei</t>
  </si>
  <si>
    <t>Listes communes ou communes associées</t>
  </si>
  <si>
    <t>TG - Ahe</t>
  </si>
  <si>
    <t>TG - Apataki</t>
  </si>
  <si>
    <t>TG - Aratika</t>
  </si>
  <si>
    <t>TG - Faaite</t>
  </si>
  <si>
    <t>TG - Fakahina</t>
  </si>
  <si>
    <t>TG - Katiu</t>
  </si>
  <si>
    <t>TG - Kauehi</t>
  </si>
  <si>
    <t>TG - Kaukura</t>
  </si>
  <si>
    <t>TG - Mataiva</t>
  </si>
  <si>
    <t>TG - Niau</t>
  </si>
  <si>
    <t>TG - Pukarua</t>
  </si>
  <si>
    <t>TG - Raroia</t>
  </si>
  <si>
    <t>TG - Takapoto</t>
  </si>
  <si>
    <t>TG - Takume</t>
  </si>
  <si>
    <t>TG - Tikehau</t>
  </si>
  <si>
    <t>TG - Totegegie</t>
  </si>
  <si>
    <t>TG - Vahitahi</t>
  </si>
  <si>
    <t>TG - Avatoru</t>
  </si>
  <si>
    <t>TG - Tepoto</t>
  </si>
  <si>
    <t>AUST - Rapa</t>
  </si>
  <si>
    <t>AUST - Rimatara</t>
  </si>
  <si>
    <t>AUST - Rurutu</t>
  </si>
  <si>
    <t>EUROPE - France</t>
  </si>
  <si>
    <t>AUST - Tubuai</t>
  </si>
  <si>
    <t>TG - Manihi</t>
  </si>
  <si>
    <t>TG - Napuka</t>
  </si>
  <si>
    <t>TG - Puka Puka</t>
  </si>
  <si>
    <t>TG - Reao</t>
  </si>
  <si>
    <t>TG - Takaroa</t>
  </si>
  <si>
    <t>TG - Tatakoto</t>
  </si>
  <si>
    <t>TG - Tureia</t>
  </si>
  <si>
    <t>TG - Rangiroa</t>
  </si>
  <si>
    <t>TG - Tiputa</t>
  </si>
  <si>
    <t>TG - Rikitea</t>
  </si>
  <si>
    <t>TG - Makatea</t>
  </si>
  <si>
    <t>TG - Marokau</t>
  </si>
  <si>
    <t>TG - Taenga</t>
  </si>
  <si>
    <t>TG - Vairaatea</t>
  </si>
  <si>
    <t>Localisation</t>
  </si>
  <si>
    <t>TEC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</si>
</sst>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%"/>
    <numFmt numFmtId="165" formatCode="d/m/yy"/>
    <numFmt numFmtId="166" formatCode="dd/mm/yy"/>
    <numFmt numFmtId="167" formatCode="_-* #,##0.00\ [$€-1]_-;\-* #,##0.00\ [$€-1]_-;_-* \-??\ [$€-1]_-"/>
    <numFmt numFmtId="168" formatCode="#,##0.00\ [$€-40C];[Red]\-#,##0.00\ [$€-40C]"/>
  </numFmts>
  <fonts count="70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u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i/>
      <sz val="6"/>
      <color indexed="10"/>
      <name val="Arial"/>
      <family val="2"/>
    </font>
    <font>
      <b/>
      <i/>
      <u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17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0"/>
      <name val="Arial Black"/>
      <family val="2"/>
    </font>
    <font>
      <sz val="9"/>
      <name val="Arial"/>
      <family val="2"/>
    </font>
    <font>
      <sz val="11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10"/>
      <name val="Arial"/>
      <family val="2"/>
    </font>
    <font>
      <sz val="11"/>
      <color indexed="8"/>
      <name val="Arial"/>
      <family val="2"/>
    </font>
    <font>
      <u/>
      <sz val="11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u/>
      <sz val="11"/>
      <color indexed="8"/>
      <name val="Arial"/>
      <family val="2"/>
    </font>
    <font>
      <u/>
      <sz val="11"/>
      <color indexed="10"/>
      <name val="Arial"/>
      <family val="2"/>
    </font>
    <font>
      <b/>
      <u/>
      <sz val="11"/>
      <name val="Arial"/>
      <family val="2"/>
    </font>
    <font>
      <i/>
      <sz val="11"/>
      <color indexed="14"/>
      <name val="Arial"/>
      <family val="2"/>
    </font>
    <font>
      <sz val="10"/>
      <name val="Arial"/>
      <family val="2"/>
    </font>
    <font>
      <sz val="11"/>
      <color indexed="10"/>
      <name val="Arial"/>
      <family val="2"/>
    </font>
    <font>
      <b/>
      <sz val="10"/>
      <color indexed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1"/>
      <color indexed="8"/>
      <name val="Calibri1"/>
      <charset val="1"/>
    </font>
    <font>
      <sz val="11"/>
      <color indexed="8"/>
      <name val="Calibri"/>
      <family val="2"/>
      <charset val="1"/>
    </font>
    <font>
      <sz val="11"/>
      <color indexed="9"/>
      <name val="Calibri1"/>
      <charset val="1"/>
    </font>
    <font>
      <sz val="11"/>
      <color indexed="10"/>
      <name val="Calibri1"/>
      <charset val="1"/>
    </font>
    <font>
      <b/>
      <sz val="11"/>
      <color indexed="52"/>
      <name val="Calibri1"/>
      <charset val="1"/>
    </font>
    <font>
      <sz val="11"/>
      <color indexed="52"/>
      <name val="Calibri1"/>
      <charset val="1"/>
    </font>
    <font>
      <sz val="11"/>
      <color indexed="8"/>
      <name val="Arial2"/>
      <charset val="1"/>
    </font>
    <font>
      <sz val="10"/>
      <name val="Arial"/>
      <family val="2"/>
      <charset val="1"/>
    </font>
    <font>
      <sz val="11"/>
      <color indexed="62"/>
      <name val="Calibri1"/>
      <charset val="1"/>
    </font>
    <font>
      <sz val="10"/>
      <color indexed="8"/>
      <name val="Arial"/>
      <family val="2"/>
      <charset val="1"/>
    </font>
    <font>
      <sz val="10"/>
      <color indexed="8"/>
      <name val="Arial2"/>
      <charset val="1"/>
    </font>
    <font>
      <b/>
      <i/>
      <sz val="16"/>
      <color indexed="8"/>
      <name val="Arial2"/>
      <charset val="1"/>
    </font>
    <font>
      <sz val="11"/>
      <color indexed="20"/>
      <name val="Calibri1"/>
      <charset val="1"/>
    </font>
    <font>
      <sz val="11"/>
      <color indexed="60"/>
      <name val="Calibri1"/>
      <charset val="1"/>
    </font>
    <font>
      <sz val="10"/>
      <color indexed="8"/>
      <name val="Arial1"/>
      <charset val="1"/>
    </font>
    <font>
      <b/>
      <i/>
      <u/>
      <sz val="11"/>
      <color indexed="8"/>
      <name val="Arial2"/>
      <charset val="1"/>
    </font>
    <font>
      <sz val="11"/>
      <color indexed="57"/>
      <name val="Calibri1"/>
      <charset val="1"/>
    </font>
    <font>
      <b/>
      <sz val="11"/>
      <color indexed="63"/>
      <name val="Calibri1"/>
      <charset val="1"/>
    </font>
    <font>
      <i/>
      <sz val="11"/>
      <color indexed="23"/>
      <name val="Calibri1"/>
      <charset val="1"/>
    </font>
    <font>
      <b/>
      <sz val="18"/>
      <color indexed="56"/>
      <name val="Cambria"/>
      <family val="1"/>
      <charset val="1"/>
    </font>
    <font>
      <b/>
      <sz val="15"/>
      <color indexed="56"/>
      <name val="Calibri1"/>
      <charset val="1"/>
    </font>
    <font>
      <b/>
      <sz val="13"/>
      <color indexed="56"/>
      <name val="Calibri1"/>
      <charset val="1"/>
    </font>
    <font>
      <b/>
      <sz val="11"/>
      <color indexed="56"/>
      <name val="Calibri1"/>
      <charset val="1"/>
    </font>
    <font>
      <b/>
      <sz val="11"/>
      <color indexed="8"/>
      <name val="Calibri1"/>
      <charset val="1"/>
    </font>
    <font>
      <b/>
      <sz val="11"/>
      <color indexed="9"/>
      <name val="Calibri1"/>
      <charset val="1"/>
    </font>
    <font>
      <b/>
      <sz val="10"/>
      <color indexed="8"/>
      <name val="Arial"/>
      <family val="2"/>
      <charset val="1"/>
    </font>
    <font>
      <sz val="10"/>
      <color indexed="10"/>
      <name val="Arial"/>
      <family val="2"/>
      <charset val="1"/>
    </font>
  </fonts>
  <fills count="5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52"/>
        <bgColor indexed="51"/>
      </patternFill>
    </fill>
    <fill>
      <patternFill patternType="solid">
        <fgColor indexed="9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48"/>
      </patternFill>
    </fill>
    <fill>
      <patternFill patternType="solid">
        <fgColor indexed="2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17"/>
        <bgColor indexed="38"/>
      </patternFill>
    </fill>
    <fill>
      <patternFill patternType="solid">
        <fgColor indexed="42"/>
        <bgColor indexed="34"/>
      </patternFill>
    </fill>
    <fill>
      <patternFill patternType="solid">
        <fgColor indexed="59"/>
        <bgColor indexed="33"/>
      </patternFill>
    </fill>
    <fill>
      <patternFill patternType="solid">
        <fgColor indexed="46"/>
        <bgColor indexed="54"/>
      </patternFill>
    </fill>
    <fill>
      <patternFill patternType="solid">
        <fgColor indexed="38"/>
        <bgColor indexed="21"/>
      </patternFill>
    </fill>
    <fill>
      <patternFill patternType="solid">
        <fgColor indexed="27"/>
        <bgColor indexed="41"/>
      </patternFill>
    </fill>
    <fill>
      <patternFill patternType="solid">
        <fgColor indexed="41"/>
        <bgColor indexed="21"/>
      </patternFill>
    </fill>
    <fill>
      <patternFill patternType="solid">
        <fgColor indexed="47"/>
        <bgColor indexed="61"/>
      </patternFill>
    </fill>
    <fill>
      <patternFill patternType="solid">
        <fgColor indexed="33"/>
        <bgColor indexed="59"/>
      </patternFill>
    </fill>
    <fill>
      <patternFill patternType="solid">
        <fgColor indexed="44"/>
        <bgColor indexed="35"/>
      </patternFill>
    </fill>
    <fill>
      <patternFill patternType="solid">
        <fgColor indexed="48"/>
        <bgColor indexed="35"/>
      </patternFill>
    </fill>
    <fill>
      <patternFill patternType="solid">
        <fgColor indexed="29"/>
        <bgColor indexed="45"/>
      </patternFill>
    </fill>
    <fill>
      <patternFill patternType="solid">
        <fgColor indexed="25"/>
        <bgColor indexed="54"/>
      </patternFill>
    </fill>
    <fill>
      <patternFill patternType="solid">
        <fgColor indexed="11"/>
        <bgColor indexed="49"/>
      </patternFill>
    </fill>
    <fill>
      <patternFill patternType="solid">
        <fgColor indexed="34"/>
        <bgColor indexed="42"/>
      </patternFill>
    </fill>
    <fill>
      <patternFill patternType="solid">
        <fgColor indexed="54"/>
        <bgColor indexed="22"/>
      </patternFill>
    </fill>
    <fill>
      <patternFill patternType="solid">
        <fgColor indexed="35"/>
        <bgColor indexed="48"/>
      </patternFill>
    </fill>
    <fill>
      <patternFill patternType="solid">
        <fgColor indexed="51"/>
        <bgColor indexed="13"/>
      </patternFill>
    </fill>
    <fill>
      <patternFill patternType="solid">
        <fgColor indexed="61"/>
        <bgColor indexed="47"/>
      </patternFill>
    </fill>
    <fill>
      <patternFill patternType="solid">
        <fgColor indexed="30"/>
        <bgColor indexed="57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63"/>
      </patternFill>
    </fill>
    <fill>
      <patternFill patternType="solid">
        <fgColor indexed="10"/>
        <bgColor indexed="16"/>
      </patternFill>
    </fill>
    <fill>
      <patternFill patternType="solid">
        <fgColor indexed="57"/>
        <bgColor indexed="30"/>
      </patternFill>
    </fill>
    <fill>
      <patternFill patternType="solid">
        <fgColor indexed="22"/>
        <bgColor indexed="54"/>
      </patternFill>
    </fill>
    <fill>
      <patternFill patternType="solid">
        <fgColor indexed="50"/>
        <bgColor indexed="19"/>
      </patternFill>
    </fill>
    <fill>
      <patternFill patternType="solid">
        <fgColor indexed="15"/>
        <bgColor indexed="40"/>
      </patternFill>
    </fill>
    <fill>
      <patternFill patternType="solid">
        <fgColor indexed="14"/>
        <bgColor indexed="36"/>
      </patternFill>
    </fill>
    <fill>
      <patternFill patternType="solid">
        <fgColor indexed="26"/>
        <bgColor indexed="5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</fills>
  <borders count="2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8"/>
      </right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/>
      <diagonal/>
    </border>
    <border>
      <left/>
      <right style="thin">
        <color indexed="8"/>
      </right>
      <top style="hair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/>
      <right/>
      <top style="medium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/>
      <diagonal/>
    </border>
    <border>
      <left style="thin">
        <color indexed="8"/>
      </left>
      <right style="medium">
        <color indexed="8"/>
      </right>
      <top style="hair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/>
      <diagonal/>
    </border>
    <border>
      <left style="medium">
        <color indexed="8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medium">
        <color indexed="8"/>
      </left>
      <right style="thin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/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thick">
        <color indexed="22"/>
      </left>
      <right style="thick">
        <color indexed="22"/>
      </right>
      <top style="thick">
        <color indexed="22"/>
      </top>
      <bottom style="thick">
        <color indexed="22"/>
      </bottom>
      <diagonal/>
    </border>
    <border>
      <left style="thick">
        <color indexed="24"/>
      </left>
      <right style="thick">
        <color indexed="24"/>
      </right>
      <top style="thick">
        <color indexed="24"/>
      </top>
      <bottom style="thick">
        <color indexed="24"/>
      </bottom>
      <diagonal/>
    </border>
    <border>
      <left style="thick">
        <color indexed="63"/>
      </left>
      <right style="thick">
        <color indexed="63"/>
      </right>
      <top style="thick">
        <color indexed="63"/>
      </top>
      <bottom style="thick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30"/>
      </bottom>
      <diagonal/>
    </border>
    <border>
      <left/>
      <right/>
      <top style="thick">
        <color indexed="62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hair">
        <color indexed="64"/>
      </bottom>
      <diagonal/>
    </border>
    <border>
      <left style="medium">
        <color indexed="8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189">
    <xf numFmtId="0" fontId="0" fillId="0" borderId="0"/>
    <xf numFmtId="0" fontId="43" fillId="20" borderId="0"/>
    <xf numFmtId="0" fontId="44" fillId="21" borderId="0"/>
    <xf numFmtId="0" fontId="43" fillId="20" borderId="0"/>
    <xf numFmtId="0" fontId="43" fillId="22" borderId="0"/>
    <xf numFmtId="0" fontId="44" fillId="23" borderId="0"/>
    <xf numFmtId="0" fontId="43" fillId="22" borderId="0"/>
    <xf numFmtId="0" fontId="43" fillId="24" borderId="0"/>
    <xf numFmtId="0" fontId="44" fillId="25" borderId="0"/>
    <xf numFmtId="0" fontId="43" fillId="24" borderId="0"/>
    <xf numFmtId="0" fontId="43" fillId="26" borderId="0"/>
    <xf numFmtId="0" fontId="44" fillId="27" borderId="0"/>
    <xf numFmtId="0" fontId="43" fillId="26" borderId="0"/>
    <xf numFmtId="0" fontId="43" fillId="28" borderId="0"/>
    <xf numFmtId="0" fontId="44" fillId="29" borderId="0"/>
    <xf numFmtId="0" fontId="43" fillId="28" borderId="0"/>
    <xf numFmtId="0" fontId="43" fillId="30" borderId="0"/>
    <xf numFmtId="0" fontId="44" fillId="31" borderId="0"/>
    <xf numFmtId="0" fontId="43" fillId="30" borderId="0"/>
    <xf numFmtId="0" fontId="43" fillId="32" borderId="0"/>
    <xf numFmtId="0" fontId="44" fillId="33" borderId="0"/>
    <xf numFmtId="0" fontId="43" fillId="32" borderId="0"/>
    <xf numFmtId="0" fontId="43" fillId="34" borderId="0"/>
    <xf numFmtId="0" fontId="44" fillId="35" borderId="0"/>
    <xf numFmtId="0" fontId="43" fillId="34" borderId="0"/>
    <xf numFmtId="0" fontId="43" fillId="36" borderId="0"/>
    <xf numFmtId="0" fontId="44" fillId="37" borderId="0"/>
    <xf numFmtId="0" fontId="43" fillId="36" borderId="0"/>
    <xf numFmtId="0" fontId="43" fillId="26" borderId="0"/>
    <xf numFmtId="0" fontId="44" fillId="38" borderId="0"/>
    <xf numFmtId="0" fontId="43" fillId="26" borderId="0"/>
    <xf numFmtId="0" fontId="43" fillId="32" borderId="0"/>
    <xf numFmtId="0" fontId="44" fillId="39" borderId="0"/>
    <xf numFmtId="0" fontId="43" fillId="32" borderId="0"/>
    <xf numFmtId="0" fontId="43" fillId="40" borderId="0"/>
    <xf numFmtId="0" fontId="44" fillId="41" borderId="0"/>
    <xf numFmtId="0" fontId="43" fillId="40" borderId="0"/>
    <xf numFmtId="0" fontId="45" fillId="42" borderId="0"/>
    <xf numFmtId="0" fontId="45" fillId="42" borderId="0"/>
    <xf numFmtId="0" fontId="45" fillId="34" borderId="0"/>
    <xf numFmtId="0" fontId="45" fillId="34" borderId="0"/>
    <xf numFmtId="0" fontId="45" fillId="36" borderId="0"/>
    <xf numFmtId="0" fontId="45" fillId="36" borderId="0"/>
    <xf numFmtId="0" fontId="45" fillId="43" borderId="0"/>
    <xf numFmtId="0" fontId="45" fillId="43" borderId="0"/>
    <xf numFmtId="0" fontId="45" fillId="44" borderId="0"/>
    <xf numFmtId="0" fontId="45" fillId="44" borderId="0"/>
    <xf numFmtId="0" fontId="45" fillId="14" borderId="0"/>
    <xf numFmtId="0" fontId="45" fillId="14" borderId="0"/>
    <xf numFmtId="0" fontId="45" fillId="45" borderId="0"/>
    <xf numFmtId="0" fontId="45" fillId="45" borderId="0"/>
    <xf numFmtId="0" fontId="45" fillId="46" borderId="0"/>
    <xf numFmtId="0" fontId="45" fillId="46" borderId="0"/>
    <xf numFmtId="0" fontId="45" fillId="47" borderId="0"/>
    <xf numFmtId="0" fontId="45" fillId="47" borderId="0"/>
    <xf numFmtId="0" fontId="45" fillId="43" borderId="0"/>
    <xf numFmtId="0" fontId="45" fillId="43" borderId="0"/>
    <xf numFmtId="0" fontId="45" fillId="44" borderId="0"/>
    <xf numFmtId="0" fontId="45" fillId="44" borderId="0"/>
    <xf numFmtId="0" fontId="45" fillId="18" borderId="0"/>
    <xf numFmtId="0" fontId="45" fillId="18" borderId="0"/>
    <xf numFmtId="0" fontId="46" fillId="0" borderId="0"/>
    <xf numFmtId="0" fontId="46" fillId="0" borderId="0"/>
    <xf numFmtId="0" fontId="47" fillId="48" borderId="200"/>
    <xf numFmtId="0" fontId="47" fillId="48" borderId="200"/>
    <xf numFmtId="0" fontId="48" fillId="0" borderId="0"/>
    <xf numFmtId="0" fontId="48" fillId="0" borderId="0"/>
    <xf numFmtId="0" fontId="49" fillId="26" borderId="0"/>
    <xf numFmtId="0" fontId="50" fillId="26" borderId="0"/>
    <xf numFmtId="0" fontId="50" fillId="26" borderId="0"/>
    <xf numFmtId="0" fontId="49" fillId="49" borderId="0"/>
    <xf numFmtId="0" fontId="50" fillId="49" borderId="0"/>
    <xf numFmtId="0" fontId="50" fillId="49" borderId="0"/>
    <xf numFmtId="0" fontId="49" fillId="44" borderId="0"/>
    <xf numFmtId="0" fontId="50" fillId="44" borderId="0"/>
    <xf numFmtId="0" fontId="50" fillId="44" borderId="0"/>
    <xf numFmtId="0" fontId="49" fillId="50" borderId="0"/>
    <xf numFmtId="0" fontId="50" fillId="50" borderId="0"/>
    <xf numFmtId="0" fontId="50" fillId="50" borderId="0"/>
    <xf numFmtId="0" fontId="49" fillId="46" borderId="0"/>
    <xf numFmtId="0" fontId="50" fillId="46" borderId="0"/>
    <xf numFmtId="0" fontId="50" fillId="46" borderId="0"/>
    <xf numFmtId="0" fontId="49" fillId="36" borderId="0"/>
    <xf numFmtId="0" fontId="50" fillId="36" borderId="0"/>
    <xf numFmtId="0" fontId="50" fillId="36" borderId="0"/>
    <xf numFmtId="0" fontId="49" fillId="48" borderId="0"/>
    <xf numFmtId="0" fontId="50" fillId="48" borderId="0"/>
    <xf numFmtId="0" fontId="50" fillId="48" borderId="0"/>
    <xf numFmtId="0" fontId="49" fillId="26" borderId="0"/>
    <xf numFmtId="0" fontId="49" fillId="26" borderId="0"/>
    <xf numFmtId="0" fontId="49" fillId="26" borderId="0"/>
    <xf numFmtId="0" fontId="49" fillId="51" borderId="0"/>
    <xf numFmtId="0" fontId="50" fillId="51" borderId="0"/>
    <xf numFmtId="0" fontId="50" fillId="51" borderId="0"/>
    <xf numFmtId="0" fontId="50" fillId="52" borderId="201"/>
    <xf numFmtId="0" fontId="50" fillId="52" borderId="202"/>
    <xf numFmtId="0" fontId="50" fillId="52" borderId="202"/>
    <xf numFmtId="0" fontId="50" fillId="52" borderId="202"/>
    <xf numFmtId="0" fontId="50" fillId="52" borderId="202"/>
    <xf numFmtId="0" fontId="50" fillId="52" borderId="202"/>
    <xf numFmtId="0" fontId="50" fillId="52" borderId="202"/>
    <xf numFmtId="0" fontId="50" fillId="52" borderId="202"/>
    <xf numFmtId="0" fontId="50" fillId="52" borderId="202"/>
    <xf numFmtId="0" fontId="50" fillId="52" borderId="202"/>
    <xf numFmtId="0" fontId="50" fillId="52" borderId="201"/>
    <xf numFmtId="0" fontId="50" fillId="52" borderId="202"/>
    <xf numFmtId="0" fontId="50" fillId="52" borderId="202"/>
    <xf numFmtId="0" fontId="31" fillId="0" borderId="0"/>
    <xf numFmtId="0" fontId="51" fillId="30" borderId="200"/>
    <xf numFmtId="0" fontId="51" fillId="30" borderId="200"/>
    <xf numFmtId="167" fontId="50" fillId="0" borderId="0"/>
    <xf numFmtId="0" fontId="7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2" fillId="0" borderId="0"/>
    <xf numFmtId="0" fontId="53" fillId="0" borderId="0"/>
    <xf numFmtId="9" fontId="49" fillId="0" borderId="0"/>
    <xf numFmtId="0" fontId="54" fillId="0" borderId="0">
      <alignment horizontal="center"/>
    </xf>
    <xf numFmtId="0" fontId="54" fillId="0" borderId="0">
      <alignment horizontal="center"/>
    </xf>
    <xf numFmtId="0" fontId="54" fillId="0" borderId="0">
      <alignment horizontal="center" textRotation="90"/>
    </xf>
    <xf numFmtId="0" fontId="54" fillId="0" borderId="0">
      <alignment horizontal="center" textRotation="90"/>
    </xf>
    <xf numFmtId="0" fontId="55" fillId="22" borderId="0"/>
    <xf numFmtId="0" fontId="55" fillId="22" borderId="0"/>
    <xf numFmtId="0" fontId="56" fillId="53" borderId="0"/>
    <xf numFmtId="0" fontId="56" fillId="53" borderId="0"/>
    <xf numFmtId="0" fontId="50" fillId="0" borderId="0"/>
    <xf numFmtId="0" fontId="44" fillId="0" borderId="0"/>
    <xf numFmtId="0" fontId="52" fillId="0" borderId="0"/>
    <xf numFmtId="0" fontId="44" fillId="0" borderId="0"/>
    <xf numFmtId="0" fontId="50" fillId="0" borderId="0"/>
    <xf numFmtId="0" fontId="44" fillId="0" borderId="0"/>
    <xf numFmtId="0" fontId="44" fillId="0" borderId="0"/>
    <xf numFmtId="0" fontId="50" fillId="0" borderId="0"/>
    <xf numFmtId="0" fontId="52" fillId="0" borderId="0"/>
    <xf numFmtId="0" fontId="52" fillId="0" borderId="0"/>
    <xf numFmtId="0" fontId="44" fillId="0" borderId="0"/>
    <xf numFmtId="0" fontId="44" fillId="0" borderId="0"/>
    <xf numFmtId="0" fontId="50" fillId="0" borderId="0"/>
    <xf numFmtId="0" fontId="50" fillId="0" borderId="0"/>
    <xf numFmtId="0" fontId="44" fillId="0" borderId="0"/>
    <xf numFmtId="0" fontId="50" fillId="0" borderId="0"/>
    <xf numFmtId="0" fontId="44" fillId="0" borderId="0"/>
    <xf numFmtId="0" fontId="44" fillId="0" borderId="0"/>
    <xf numFmtId="0" fontId="50" fillId="0" borderId="0"/>
    <xf numFmtId="0" fontId="44" fillId="0" borderId="0"/>
    <xf numFmtId="0" fontId="57" fillId="0" borderId="0"/>
    <xf numFmtId="0" fontId="50" fillId="0" borderId="0"/>
    <xf numFmtId="0" fontId="57" fillId="0" borderId="0"/>
    <xf numFmtId="0" fontId="50" fillId="0" borderId="0"/>
    <xf numFmtId="0" fontId="57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44" fillId="0" borderId="0"/>
    <xf numFmtId="0" fontId="44" fillId="0" borderId="0"/>
    <xf numFmtId="0" fontId="58" fillId="0" borderId="0"/>
    <xf numFmtId="0" fontId="58" fillId="0" borderId="0"/>
    <xf numFmtId="168" fontId="58" fillId="0" borderId="0"/>
    <xf numFmtId="168" fontId="58" fillId="0" borderId="0"/>
    <xf numFmtId="0" fontId="59" fillId="24" borderId="0"/>
    <xf numFmtId="0" fontId="59" fillId="24" borderId="0"/>
    <xf numFmtId="0" fontId="60" fillId="48" borderId="203"/>
    <xf numFmtId="0" fontId="60" fillId="48" borderId="203"/>
    <xf numFmtId="0" fontId="61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3" fillId="0" borderId="204"/>
    <xf numFmtId="0" fontId="63" fillId="0" borderId="204"/>
    <xf numFmtId="0" fontId="64" fillId="0" borderId="205"/>
    <xf numFmtId="0" fontId="64" fillId="0" borderId="205"/>
    <xf numFmtId="0" fontId="65" fillId="0" borderId="206"/>
    <xf numFmtId="0" fontId="65" fillId="0" borderId="206"/>
    <xf numFmtId="0" fontId="65" fillId="0" borderId="0"/>
    <xf numFmtId="0" fontId="65" fillId="0" borderId="0"/>
    <xf numFmtId="0" fontId="66" fillId="0" borderId="207"/>
    <xf numFmtId="0" fontId="66" fillId="0" borderId="207"/>
    <xf numFmtId="0" fontId="67" fillId="54" borderId="0"/>
    <xf numFmtId="0" fontId="67" fillId="54" borderId="0"/>
  </cellStyleXfs>
  <cellXfs count="652">
    <xf numFmtId="0" fontId="0" fillId="0" borderId="0" xfId="0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4" fontId="3" fillId="0" borderId="0" xfId="0" applyNumberFormat="1" applyFont="1" applyFill="1" applyBorder="1" applyAlignment="1">
      <alignment vertical="center"/>
    </xf>
    <xf numFmtId="164" fontId="2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vertical="center"/>
    </xf>
    <xf numFmtId="0" fontId="0" fillId="0" borderId="0" xfId="0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vertical="center"/>
    </xf>
    <xf numFmtId="0" fontId="0" fillId="0" borderId="0" xfId="0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/>
    <xf numFmtId="14" fontId="0" fillId="0" borderId="0" xfId="0" applyNumberFormat="1" applyFill="1"/>
    <xf numFmtId="0" fontId="3" fillId="0" borderId="0" xfId="0" applyFont="1" applyFill="1" applyAlignment="1">
      <alignment horizontal="center"/>
    </xf>
    <xf numFmtId="0" fontId="0" fillId="0" borderId="6" xfId="0" applyNumberFormat="1" applyBorder="1" applyAlignment="1">
      <alignment horizontal="right"/>
    </xf>
    <xf numFmtId="0" fontId="3" fillId="0" borderId="7" xfId="0" applyFont="1" applyBorder="1" applyAlignment="1">
      <alignment vertical="center"/>
    </xf>
    <xf numFmtId="0" fontId="0" fillId="0" borderId="0" xfId="0" applyAlignment="1">
      <alignment horizontal="right"/>
    </xf>
    <xf numFmtId="0" fontId="7" fillId="0" borderId="1" xfId="0" applyFont="1" applyBorder="1" applyAlignment="1">
      <alignment horizontal="center"/>
    </xf>
    <xf numFmtId="0" fontId="2" fillId="0" borderId="8" xfId="0" applyFont="1" applyBorder="1"/>
    <xf numFmtId="0" fontId="8" fillId="0" borderId="0" xfId="0" applyFont="1" applyAlignment="1">
      <alignment horizontal="left"/>
    </xf>
    <xf numFmtId="164" fontId="3" fillId="0" borderId="9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vertical="center"/>
    </xf>
    <xf numFmtId="164" fontId="3" fillId="0" borderId="10" xfId="0" applyNumberFormat="1" applyFont="1" applyBorder="1" applyAlignment="1">
      <alignment vertical="center"/>
    </xf>
    <xf numFmtId="0" fontId="6" fillId="0" borderId="0" xfId="0" applyFont="1"/>
    <xf numFmtId="0" fontId="0" fillId="0" borderId="0" xfId="0" applyAlignment="1">
      <alignment horizontal="left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" fontId="0" fillId="0" borderId="0" xfId="0" applyNumberFormat="1"/>
    <xf numFmtId="0" fontId="0" fillId="0" borderId="0" xfId="0" applyBorder="1"/>
    <xf numFmtId="1" fontId="9" fillId="0" borderId="0" xfId="0" applyNumberFormat="1" applyFont="1" applyAlignment="1">
      <alignment horizontal="right"/>
    </xf>
    <xf numFmtId="0" fontId="10" fillId="0" borderId="0" xfId="0" applyFont="1"/>
    <xf numFmtId="16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right"/>
    </xf>
    <xf numFmtId="0" fontId="3" fillId="0" borderId="0" xfId="0" applyFont="1" applyBorder="1" applyAlignment="1">
      <alignment vertical="center"/>
    </xf>
    <xf numFmtId="0" fontId="0" fillId="0" borderId="0" xfId="0" applyFill="1" applyBorder="1" applyAlignment="1">
      <alignment horizontal="right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right"/>
    </xf>
    <xf numFmtId="0" fontId="11" fillId="0" borderId="0" xfId="0" applyFont="1" applyAlignment="1">
      <alignment horizontal="left"/>
    </xf>
    <xf numFmtId="1" fontId="0" fillId="0" borderId="3" xfId="0" applyNumberFormat="1" applyFill="1" applyBorder="1" applyAlignment="1">
      <alignment horizontal="right"/>
    </xf>
    <xf numFmtId="1" fontId="0" fillId="0" borderId="0" xfId="0" applyNumberFormat="1" applyFill="1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0" fillId="0" borderId="20" xfId="0" applyNumberFormat="1" applyBorder="1" applyAlignment="1">
      <alignment horizontal="right"/>
    </xf>
    <xf numFmtId="0" fontId="3" fillId="0" borderId="21" xfId="0" applyFont="1" applyBorder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2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3" xfId="0" applyFont="1" applyBorder="1"/>
    <xf numFmtId="0" fontId="2" fillId="0" borderId="23" xfId="0" applyFont="1" applyBorder="1" applyAlignment="1">
      <alignment horizontal="right"/>
    </xf>
    <xf numFmtId="0" fontId="0" fillId="0" borderId="3" xfId="0" applyBorder="1"/>
    <xf numFmtId="0" fontId="4" fillId="0" borderId="0" xfId="0" applyFont="1" applyAlignment="1">
      <alignment vertical="center"/>
    </xf>
    <xf numFmtId="1" fontId="2" fillId="2" borderId="3" xfId="0" applyNumberFormat="1" applyFont="1" applyFill="1" applyBorder="1" applyAlignment="1">
      <alignment horizontal="right"/>
    </xf>
    <xf numFmtId="1" fontId="2" fillId="3" borderId="3" xfId="0" applyNumberFormat="1" applyFont="1" applyFill="1" applyBorder="1" applyAlignment="1">
      <alignment horizontal="right"/>
    </xf>
    <xf numFmtId="165" fontId="0" fillId="0" borderId="0" xfId="0" applyNumberFormat="1" applyFill="1"/>
    <xf numFmtId="165" fontId="2" fillId="0" borderId="22" xfId="0" applyNumberFormat="1" applyFont="1" applyFill="1" applyBorder="1" applyAlignment="1">
      <alignment horizontal="center" vertical="center"/>
    </xf>
    <xf numFmtId="165" fontId="0" fillId="0" borderId="0" xfId="0" applyNumberFormat="1" applyFill="1" applyAlignment="1">
      <alignment vertical="center"/>
    </xf>
    <xf numFmtId="165" fontId="0" fillId="0" borderId="0" xfId="0" applyNumberFormat="1" applyFill="1" applyAlignment="1">
      <alignment horizontal="center" vertical="center"/>
    </xf>
    <xf numFmtId="165" fontId="2" fillId="0" borderId="0" xfId="0" applyNumberFormat="1" applyFont="1" applyFill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2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" fillId="0" borderId="25" xfId="0" applyFont="1" applyBorder="1"/>
    <xf numFmtId="0" fontId="3" fillId="0" borderId="26" xfId="0" applyFont="1" applyBorder="1" applyAlignment="1">
      <alignment vertical="center"/>
    </xf>
    <xf numFmtId="164" fontId="3" fillId="0" borderId="25" xfId="0" applyNumberFormat="1" applyFont="1" applyBorder="1" applyAlignment="1">
      <alignment vertical="center"/>
    </xf>
    <xf numFmtId="164" fontId="7" fillId="0" borderId="3" xfId="0" applyNumberFormat="1" applyFont="1" applyBorder="1" applyAlignment="1">
      <alignment horizontal="right" vertical="center"/>
    </xf>
    <xf numFmtId="0" fontId="7" fillId="0" borderId="8" xfId="0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0" fontId="2" fillId="0" borderId="24" xfId="0" applyFont="1" applyBorder="1"/>
    <xf numFmtId="164" fontId="2" fillId="0" borderId="27" xfId="0" applyNumberFormat="1" applyFont="1" applyBorder="1" applyAlignment="1">
      <alignment horizontal="right" vertical="center"/>
    </xf>
    <xf numFmtId="164" fontId="3" fillId="0" borderId="24" xfId="0" applyNumberFormat="1" applyFont="1" applyBorder="1" applyAlignment="1">
      <alignment vertical="center"/>
    </xf>
    <xf numFmtId="0" fontId="0" fillId="0" borderId="22" xfId="0" applyNumberFormat="1" applyBorder="1" applyAlignment="1">
      <alignment horizontal="right"/>
    </xf>
    <xf numFmtId="0" fontId="0" fillId="0" borderId="11" xfId="0" applyBorder="1"/>
    <xf numFmtId="0" fontId="0" fillId="0" borderId="18" xfId="0" applyBorder="1"/>
    <xf numFmtId="0" fontId="7" fillId="0" borderId="10" xfId="0" applyFont="1" applyFill="1" applyBorder="1" applyAlignment="1">
      <alignment horizontal="right"/>
    </xf>
    <xf numFmtId="0" fontId="0" fillId="0" borderId="11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164" fontId="3" fillId="0" borderId="3" xfId="0" applyNumberFormat="1" applyFont="1" applyBorder="1" applyAlignment="1">
      <alignment vertical="center"/>
    </xf>
    <xf numFmtId="0" fontId="7" fillId="0" borderId="2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right" vertical="center"/>
    </xf>
    <xf numFmtId="1" fontId="0" fillId="4" borderId="31" xfId="0" applyNumberFormat="1" applyFill="1" applyBorder="1" applyAlignment="1">
      <alignment horizontal="right"/>
    </xf>
    <xf numFmtId="1" fontId="2" fillId="5" borderId="6" xfId="0" applyNumberFormat="1" applyFont="1" applyFill="1" applyBorder="1" applyAlignment="1">
      <alignment horizontal="right"/>
    </xf>
    <xf numFmtId="0" fontId="1" fillId="5" borderId="3" xfId="0" applyFont="1" applyFill="1" applyBorder="1" applyAlignment="1">
      <alignment vertical="center"/>
    </xf>
    <xf numFmtId="1" fontId="1" fillId="5" borderId="3" xfId="0" applyNumberFormat="1" applyFont="1" applyFill="1" applyBorder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Fill="1" applyAlignment="1">
      <alignment horizontal="right" vertical="center"/>
    </xf>
    <xf numFmtId="0" fontId="3" fillId="0" borderId="3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Fill="1" applyBorder="1"/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165" fontId="7" fillId="0" borderId="0" xfId="0" applyNumberFormat="1" applyFont="1" applyFill="1"/>
    <xf numFmtId="14" fontId="7" fillId="0" borderId="0" xfId="0" applyNumberFormat="1" applyFont="1" applyFill="1"/>
    <xf numFmtId="0" fontId="7" fillId="0" borderId="0" xfId="0" applyFont="1" applyFill="1" applyBorder="1"/>
    <xf numFmtId="0" fontId="7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/>
    </xf>
    <xf numFmtId="0" fontId="3" fillId="0" borderId="16" xfId="0" applyFont="1" applyBorder="1"/>
    <xf numFmtId="0" fontId="3" fillId="0" borderId="7" xfId="0" applyFont="1" applyBorder="1"/>
    <xf numFmtId="0" fontId="3" fillId="0" borderId="19" xfId="0" applyFont="1" applyBorder="1"/>
    <xf numFmtId="0" fontId="3" fillId="0" borderId="34" xfId="0" applyFont="1" applyBorder="1" applyAlignment="1">
      <alignment vertical="center"/>
    </xf>
    <xf numFmtId="0" fontId="3" fillId="0" borderId="35" xfId="0" applyFont="1" applyBorder="1" applyAlignment="1">
      <alignment vertical="center"/>
    </xf>
    <xf numFmtId="0" fontId="0" fillId="0" borderId="36" xfId="0" applyBorder="1"/>
    <xf numFmtId="0" fontId="0" fillId="0" borderId="37" xfId="0" applyNumberFormat="1" applyBorder="1" applyAlignment="1">
      <alignment horizontal="right"/>
    </xf>
    <xf numFmtId="0" fontId="0" fillId="0" borderId="38" xfId="0" applyNumberFormat="1" applyBorder="1" applyAlignment="1">
      <alignment horizontal="right"/>
    </xf>
    <xf numFmtId="0" fontId="0" fillId="0" borderId="29" xfId="0" applyNumberFormat="1" applyBorder="1" applyAlignment="1">
      <alignment horizontal="right"/>
    </xf>
    <xf numFmtId="0" fontId="2" fillId="0" borderId="10" xfId="0" applyFont="1" applyBorder="1"/>
    <xf numFmtId="0" fontId="7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vertical="center"/>
    </xf>
    <xf numFmtId="0" fontId="3" fillId="0" borderId="41" xfId="0" applyFont="1" applyBorder="1" applyAlignment="1">
      <alignment vertical="center"/>
    </xf>
    <xf numFmtId="1" fontId="0" fillId="0" borderId="22" xfId="0" applyNumberFormat="1" applyFill="1" applyBorder="1"/>
    <xf numFmtId="0" fontId="0" fillId="0" borderId="4" xfId="0" applyBorder="1"/>
    <xf numFmtId="1" fontId="0" fillId="0" borderId="4" xfId="0" applyNumberFormat="1" applyFill="1" applyBorder="1" applyAlignment="1">
      <alignment horizontal="right"/>
    </xf>
    <xf numFmtId="1" fontId="0" fillId="0" borderId="31" xfId="0" applyNumberFormat="1" applyFill="1" applyBorder="1" applyAlignment="1">
      <alignment horizontal="right"/>
    </xf>
    <xf numFmtId="1" fontId="0" fillId="0" borderId="29" xfId="0" applyNumberFormat="1" applyFill="1" applyBorder="1" applyAlignment="1">
      <alignment horizontal="right"/>
    </xf>
    <xf numFmtId="0" fontId="15" fillId="0" borderId="0" xfId="0" applyFont="1"/>
    <xf numFmtId="1" fontId="15" fillId="0" borderId="0" xfId="0" applyNumberFormat="1" applyFont="1"/>
    <xf numFmtId="1" fontId="0" fillId="0" borderId="4" xfId="0" applyNumberFormat="1" applyBorder="1" applyAlignment="1">
      <alignment horizontal="right"/>
    </xf>
    <xf numFmtId="1" fontId="0" fillId="0" borderId="31" xfId="0" applyNumberFormat="1" applyBorder="1" applyAlignment="1">
      <alignment horizontal="right"/>
    </xf>
    <xf numFmtId="1" fontId="0" fillId="0" borderId="29" xfId="0" applyNumberFormat="1" applyBorder="1" applyAlignment="1">
      <alignment horizontal="right"/>
    </xf>
    <xf numFmtId="164" fontId="7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3" fillId="0" borderId="0" xfId="0" applyFont="1" applyBorder="1" applyAlignment="1">
      <alignment horizontal="right" vertical="center"/>
    </xf>
    <xf numFmtId="14" fontId="0" fillId="0" borderId="0" xfId="0" applyNumberForma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Fill="1" applyBorder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Border="1" applyAlignment="1">
      <alignment wrapText="1"/>
    </xf>
    <xf numFmtId="0" fontId="0" fillId="0" borderId="44" xfId="0" applyBorder="1" applyAlignment="1">
      <alignment horizontal="left" vertical="top"/>
    </xf>
    <xf numFmtId="0" fontId="2" fillId="0" borderId="45" xfId="0" applyFont="1" applyFill="1" applyBorder="1" applyAlignment="1">
      <alignment horizontal="left" vertical="top"/>
    </xf>
    <xf numFmtId="0" fontId="2" fillId="0" borderId="46" xfId="0" applyFont="1" applyFill="1" applyBorder="1" applyAlignment="1">
      <alignment wrapText="1"/>
    </xf>
    <xf numFmtId="0" fontId="0" fillId="0" borderId="38" xfId="0" applyFill="1" applyBorder="1" applyAlignment="1"/>
    <xf numFmtId="0" fontId="0" fillId="0" borderId="46" xfId="0" applyBorder="1" applyAlignment="1">
      <alignment wrapText="1"/>
    </xf>
    <xf numFmtId="0" fontId="0" fillId="0" borderId="46" xfId="0" applyBorder="1"/>
    <xf numFmtId="0" fontId="0" fillId="0" borderId="38" xfId="0" applyBorder="1"/>
    <xf numFmtId="0" fontId="0" fillId="0" borderId="27" xfId="0" applyBorder="1"/>
    <xf numFmtId="0" fontId="0" fillId="0" borderId="47" xfId="0" applyBorder="1"/>
    <xf numFmtId="0" fontId="0" fillId="0" borderId="6" xfId="0" applyBorder="1"/>
    <xf numFmtId="0" fontId="22" fillId="11" borderId="5" xfId="0" applyFont="1" applyFill="1" applyBorder="1" applyAlignment="1">
      <alignment horizontal="center" vertical="center"/>
    </xf>
    <xf numFmtId="0" fontId="2" fillId="0" borderId="0" xfId="0" applyFont="1"/>
    <xf numFmtId="0" fontId="2" fillId="0" borderId="2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3" fillId="0" borderId="0" xfId="0" applyFont="1" applyFill="1" applyAlignment="1">
      <alignment vertical="center"/>
    </xf>
    <xf numFmtId="0" fontId="23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24" fillId="0" borderId="52" xfId="0" applyFont="1" applyFill="1" applyBorder="1" applyAlignment="1">
      <alignment horizontal="center" vertical="center"/>
    </xf>
    <xf numFmtId="0" fontId="0" fillId="0" borderId="5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52" xfId="0" applyFont="1" applyFill="1" applyBorder="1" applyAlignment="1">
      <alignment vertical="center"/>
    </xf>
    <xf numFmtId="165" fontId="0" fillId="0" borderId="52" xfId="0" applyNumberFormat="1" applyFont="1" applyFill="1" applyBorder="1" applyAlignment="1">
      <alignment horizontal="center" vertical="center"/>
    </xf>
    <xf numFmtId="0" fontId="2" fillId="0" borderId="50" xfId="0" applyFont="1" applyBorder="1"/>
    <xf numFmtId="0" fontId="2" fillId="0" borderId="3" xfId="0" applyFont="1" applyBorder="1"/>
    <xf numFmtId="0" fontId="2" fillId="0" borderId="24" xfId="0" applyFont="1" applyBorder="1" applyAlignment="1">
      <alignment horizontal="left"/>
    </xf>
    <xf numFmtId="0" fontId="2" fillId="0" borderId="29" xfId="0" applyFont="1" applyBorder="1"/>
    <xf numFmtId="1" fontId="2" fillId="7" borderId="3" xfId="0" applyNumberFormat="1" applyFont="1" applyFill="1" applyBorder="1" applyAlignment="1">
      <alignment horizontal="right"/>
    </xf>
    <xf numFmtId="1" fontId="2" fillId="6" borderId="3" xfId="0" applyNumberFormat="1" applyFont="1" applyFill="1" applyBorder="1" applyAlignment="1">
      <alignment horizontal="center"/>
    </xf>
    <xf numFmtId="1" fontId="2" fillId="6" borderId="4" xfId="0" applyNumberFormat="1" applyFont="1" applyFill="1" applyBorder="1" applyAlignment="1">
      <alignment horizontal="right"/>
    </xf>
    <xf numFmtId="0" fontId="2" fillId="0" borderId="53" xfId="0" applyFont="1" applyBorder="1"/>
    <xf numFmtId="0" fontId="0" fillId="0" borderId="0" xfId="0" applyFill="1" applyAlignment="1">
      <alignment horizontal="left"/>
    </xf>
    <xf numFmtId="1" fontId="2" fillId="12" borderId="20" xfId="0" applyNumberFormat="1" applyFont="1" applyFill="1" applyBorder="1" applyAlignment="1">
      <alignment horizontal="right"/>
    </xf>
    <xf numFmtId="0" fontId="2" fillId="11" borderId="17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1" fontId="2" fillId="16" borderId="3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vertical="center" wrapText="1"/>
    </xf>
    <xf numFmtId="0" fontId="7" fillId="0" borderId="57" xfId="0" applyFont="1" applyFill="1" applyBorder="1" applyAlignment="1">
      <alignment horizontal="center" vertical="center"/>
    </xf>
    <xf numFmtId="0" fontId="14" fillId="17" borderId="58" xfId="0" applyFont="1" applyFill="1" applyBorder="1" applyAlignment="1">
      <alignment vertical="center" wrapText="1"/>
    </xf>
    <xf numFmtId="0" fontId="7" fillId="17" borderId="57" xfId="0" applyFont="1" applyFill="1" applyBorder="1" applyAlignment="1">
      <alignment horizontal="center" vertical="center"/>
    </xf>
    <xf numFmtId="0" fontId="24" fillId="17" borderId="61" xfId="0" applyFont="1" applyFill="1" applyBorder="1" applyAlignment="1">
      <alignment vertical="center" wrapText="1"/>
    </xf>
    <xf numFmtId="166" fontId="0" fillId="0" borderId="52" xfId="0" applyNumberFormat="1" applyFont="1" applyFill="1" applyBorder="1" applyAlignment="1">
      <alignment horizontal="center" vertical="center"/>
    </xf>
    <xf numFmtId="0" fontId="24" fillId="0" borderId="43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vertical="center" wrapText="1"/>
    </xf>
    <xf numFmtId="0" fontId="24" fillId="0" borderId="42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14" fontId="2" fillId="0" borderId="22" xfId="0" applyNumberFormat="1" applyFont="1" applyFill="1" applyBorder="1" applyAlignment="1">
      <alignment horizontal="center" vertical="center"/>
    </xf>
    <xf numFmtId="14" fontId="7" fillId="0" borderId="57" xfId="0" applyNumberFormat="1" applyFont="1" applyFill="1" applyBorder="1" applyAlignment="1">
      <alignment horizontal="center" vertical="center"/>
    </xf>
    <xf numFmtId="14" fontId="0" fillId="0" borderId="52" xfId="0" applyNumberFormat="1" applyFont="1" applyFill="1" applyBorder="1" applyAlignment="1">
      <alignment horizontal="center" vertical="center"/>
    </xf>
    <xf numFmtId="14" fontId="1" fillId="0" borderId="0" xfId="0" applyNumberFormat="1" applyFont="1" applyFill="1" applyAlignment="1">
      <alignment vertical="center"/>
    </xf>
    <xf numFmtId="14" fontId="2" fillId="0" borderId="0" xfId="0" applyNumberFormat="1" applyFont="1" applyBorder="1" applyAlignment="1">
      <alignment vertical="center"/>
    </xf>
    <xf numFmtId="0" fontId="14" fillId="17" borderId="47" xfId="0" applyFont="1" applyFill="1" applyBorder="1" applyAlignment="1">
      <alignment vertical="center" wrapText="1"/>
    </xf>
    <xf numFmtId="0" fontId="0" fillId="0" borderId="0" xfId="0" applyFill="1" applyAlignment="1">
      <alignment horizontal="justify"/>
    </xf>
    <xf numFmtId="0" fontId="7" fillId="0" borderId="0" xfId="0" applyFont="1" applyFill="1" applyAlignment="1">
      <alignment horizontal="justify"/>
    </xf>
    <xf numFmtId="0" fontId="0" fillId="0" borderId="0" xfId="0" applyFill="1" applyAlignment="1">
      <alignment horizontal="justify" vertical="center"/>
    </xf>
    <xf numFmtId="14" fontId="0" fillId="0" borderId="0" xfId="0" applyNumberFormat="1" applyFill="1" applyAlignment="1">
      <alignment horizontal="justify" vertical="center"/>
    </xf>
    <xf numFmtId="0" fontId="0" fillId="0" borderId="0" xfId="0" applyBorder="1" applyAlignment="1">
      <alignment horizontal="justify" vertical="center"/>
    </xf>
    <xf numFmtId="0" fontId="0" fillId="0" borderId="0" xfId="0" applyFill="1" applyBorder="1" applyAlignment="1">
      <alignment horizontal="justify" vertical="center"/>
    </xf>
    <xf numFmtId="49" fontId="19" fillId="0" borderId="0" xfId="0" applyNumberFormat="1" applyFont="1" applyFill="1" applyAlignment="1">
      <alignment horizontal="justify" vertical="center"/>
    </xf>
    <xf numFmtId="0" fontId="7" fillId="0" borderId="67" xfId="0" applyFont="1" applyFill="1" applyBorder="1" applyAlignment="1">
      <alignment horizontal="center" vertical="center"/>
    </xf>
    <xf numFmtId="14" fontId="32" fillId="0" borderId="0" xfId="0" applyNumberFormat="1" applyFont="1" applyFill="1"/>
    <xf numFmtId="0" fontId="24" fillId="0" borderId="47" xfId="0" applyFont="1" applyFill="1" applyBorder="1" applyAlignment="1">
      <alignment horizontal="center" vertical="center"/>
    </xf>
    <xf numFmtId="0" fontId="24" fillId="17" borderId="65" xfId="0" applyFont="1" applyFill="1" applyBorder="1" applyAlignment="1">
      <alignment vertical="center" wrapText="1"/>
    </xf>
    <xf numFmtId="0" fontId="28" fillId="0" borderId="61" xfId="0" applyFont="1" applyFill="1" applyBorder="1" applyAlignment="1">
      <alignment vertical="center" wrapText="1"/>
    </xf>
    <xf numFmtId="0" fontId="7" fillId="0" borderId="50" xfId="0" applyFont="1" applyFill="1" applyBorder="1" applyAlignment="1">
      <alignment horizontal="center" vertical="center"/>
    </xf>
    <xf numFmtId="0" fontId="0" fillId="0" borderId="45" xfId="0" applyBorder="1"/>
    <xf numFmtId="0" fontId="3" fillId="0" borderId="48" xfId="0" applyFont="1" applyBorder="1" applyAlignment="1">
      <alignment vertical="center"/>
    </xf>
    <xf numFmtId="0" fontId="3" fillId="0" borderId="62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164" fontId="3" fillId="0" borderId="10" xfId="0" applyNumberFormat="1" applyFont="1" applyBorder="1" applyAlignment="1">
      <alignment horizontal="right" vertical="center"/>
    </xf>
    <xf numFmtId="0" fontId="3" fillId="0" borderId="47" xfId="0" applyFont="1" applyBorder="1" applyAlignment="1">
      <alignment vertical="center"/>
    </xf>
    <xf numFmtId="0" fontId="24" fillId="0" borderId="61" xfId="0" applyFont="1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14" fillId="17" borderId="63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0" fontId="24" fillId="15" borderId="73" xfId="0" applyFont="1" applyFill="1" applyBorder="1" applyAlignment="1">
      <alignment vertical="center" wrapText="1"/>
    </xf>
    <xf numFmtId="15" fontId="2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vertical="center"/>
    </xf>
    <xf numFmtId="0" fontId="37" fillId="0" borderId="0" xfId="0" applyFont="1" applyFill="1" applyBorder="1" applyAlignment="1">
      <alignment vertical="center" wrapText="1"/>
    </xf>
    <xf numFmtId="0" fontId="30" fillId="17" borderId="70" xfId="0" applyFont="1" applyFill="1" applyBorder="1" applyAlignment="1">
      <alignment vertical="center" wrapText="1"/>
    </xf>
    <xf numFmtId="0" fontId="39" fillId="0" borderId="0" xfId="0" applyFont="1" applyFill="1" applyBorder="1" applyAlignment="1">
      <alignment vertical="center" wrapText="1"/>
    </xf>
    <xf numFmtId="0" fontId="41" fillId="0" borderId="0" xfId="0" applyFont="1" applyFill="1" applyBorder="1" applyAlignment="1">
      <alignment vertical="center" wrapText="1"/>
    </xf>
    <xf numFmtId="0" fontId="24" fillId="17" borderId="62" xfId="0" applyFont="1" applyFill="1" applyBorder="1" applyAlignment="1">
      <alignment vertical="center" wrapText="1"/>
    </xf>
    <xf numFmtId="0" fontId="0" fillId="0" borderId="0" xfId="0" applyFill="1" applyAlignment="1">
      <alignment wrapText="1"/>
    </xf>
    <xf numFmtId="0" fontId="7" fillId="0" borderId="0" xfId="0" applyFont="1" applyFill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24" fillId="0" borderId="79" xfId="0" applyFont="1" applyFill="1" applyBorder="1" applyAlignment="1">
      <alignment horizontal="center" vertical="center" wrapText="1"/>
    </xf>
    <xf numFmtId="0" fontId="24" fillId="0" borderId="80" xfId="0" applyFont="1" applyFill="1" applyBorder="1" applyAlignment="1">
      <alignment horizontal="center" vertical="center" wrapText="1"/>
    </xf>
    <xf numFmtId="0" fontId="24" fillId="13" borderId="54" xfId="0" applyFont="1" applyFill="1" applyBorder="1" applyAlignment="1">
      <alignment horizontal="center" vertical="center" wrapText="1"/>
    </xf>
    <xf numFmtId="0" fontId="24" fillId="0" borderId="81" xfId="0" applyFont="1" applyFill="1" applyBorder="1" applyAlignment="1">
      <alignment horizontal="center" vertical="center" wrapText="1"/>
    </xf>
    <xf numFmtId="0" fontId="24" fillId="0" borderId="82" xfId="0" applyFont="1" applyFill="1" applyBorder="1" applyAlignment="1">
      <alignment vertical="center" wrapText="1"/>
    </xf>
    <xf numFmtId="0" fontId="36" fillId="0" borderId="82" xfId="0" applyFont="1" applyFill="1" applyBorder="1" applyAlignment="1">
      <alignment vertical="center" wrapText="1"/>
    </xf>
    <xf numFmtId="0" fontId="24" fillId="0" borderId="83" xfId="0" applyFont="1" applyFill="1" applyBorder="1" applyAlignment="1">
      <alignment horizontal="center" vertical="center" wrapText="1"/>
    </xf>
    <xf numFmtId="0" fontId="24" fillId="14" borderId="81" xfId="0" applyFont="1" applyFill="1" applyBorder="1" applyAlignment="1">
      <alignment horizontal="center" vertical="center" wrapText="1"/>
    </xf>
    <xf numFmtId="0" fontId="24" fillId="0" borderId="82" xfId="0" applyFont="1" applyFill="1" applyBorder="1" applyAlignment="1">
      <alignment horizontal="center" vertical="center" wrapText="1"/>
    </xf>
    <xf numFmtId="0" fontId="24" fillId="18" borderId="84" xfId="0" applyFont="1" applyFill="1" applyBorder="1" applyAlignment="1">
      <alignment horizontal="center" vertical="center" wrapText="1"/>
    </xf>
    <xf numFmtId="166" fontId="24" fillId="0" borderId="81" xfId="0" applyNumberFormat="1" applyFont="1" applyFill="1" applyBorder="1" applyAlignment="1">
      <alignment horizontal="center" vertical="center" wrapText="1"/>
    </xf>
    <xf numFmtId="14" fontId="24" fillId="0" borderId="82" xfId="0" applyNumberFormat="1" applyFont="1" applyFill="1" applyBorder="1" applyAlignment="1">
      <alignment horizontal="center" vertical="center" wrapText="1"/>
    </xf>
    <xf numFmtId="0" fontId="24" fillId="0" borderId="85" xfId="0" applyFont="1" applyFill="1" applyBorder="1" applyAlignment="1">
      <alignment horizontal="center" vertical="center" wrapText="1"/>
    </xf>
    <xf numFmtId="0" fontId="24" fillId="0" borderId="86" xfId="0" applyFont="1" applyFill="1" applyBorder="1" applyAlignment="1">
      <alignment horizontal="center" vertical="center" wrapText="1"/>
    </xf>
    <xf numFmtId="0" fontId="24" fillId="13" borderId="88" xfId="0" applyFont="1" applyFill="1" applyBorder="1" applyAlignment="1">
      <alignment horizontal="center" vertical="center" wrapText="1"/>
    </xf>
    <xf numFmtId="0" fontId="24" fillId="0" borderId="89" xfId="0" applyFont="1" applyFill="1" applyBorder="1" applyAlignment="1">
      <alignment horizontal="center" vertical="center" wrapText="1"/>
    </xf>
    <xf numFmtId="0" fontId="24" fillId="0" borderId="88" xfId="0" applyFont="1" applyFill="1" applyBorder="1" applyAlignment="1">
      <alignment vertical="center" wrapText="1"/>
    </xf>
    <xf numFmtId="0" fontId="24" fillId="0" borderId="86" xfId="0" applyFont="1" applyFill="1" applyBorder="1" applyAlignment="1">
      <alignment vertical="center" wrapText="1"/>
    </xf>
    <xf numFmtId="0" fontId="24" fillId="0" borderId="90" xfId="0" applyFont="1" applyFill="1" applyBorder="1" applyAlignment="1">
      <alignment vertical="center" wrapText="1"/>
    </xf>
    <xf numFmtId="0" fontId="24" fillId="0" borderId="91" xfId="0" applyFont="1" applyFill="1" applyBorder="1" applyAlignment="1">
      <alignment horizontal="center" vertical="center" wrapText="1"/>
    </xf>
    <xf numFmtId="0" fontId="24" fillId="0" borderId="87" xfId="0" applyFont="1" applyFill="1" applyBorder="1" applyAlignment="1">
      <alignment horizontal="center" vertical="center" wrapText="1"/>
    </xf>
    <xf numFmtId="0" fontId="28" fillId="6" borderId="92" xfId="0" applyFont="1" applyFill="1" applyBorder="1" applyAlignment="1">
      <alignment horizontal="center" vertical="center" wrapText="1"/>
    </xf>
    <xf numFmtId="0" fontId="28" fillId="18" borderId="94" xfId="0" applyFont="1" applyFill="1" applyBorder="1" applyAlignment="1">
      <alignment horizontal="center" vertical="center" wrapText="1"/>
    </xf>
    <xf numFmtId="0" fontId="24" fillId="0" borderId="88" xfId="0" applyFont="1" applyFill="1" applyBorder="1" applyAlignment="1">
      <alignment horizontal="center" vertical="center" wrapText="1"/>
    </xf>
    <xf numFmtId="166" fontId="24" fillId="0" borderId="89" xfId="0" applyNumberFormat="1" applyFont="1" applyFill="1" applyBorder="1" applyAlignment="1">
      <alignment horizontal="center" vertical="center" wrapText="1"/>
    </xf>
    <xf numFmtId="14" fontId="24" fillId="0" borderId="88" xfId="0" applyNumberFormat="1" applyFont="1" applyFill="1" applyBorder="1" applyAlignment="1">
      <alignment horizontal="center" vertical="center" wrapText="1"/>
    </xf>
    <xf numFmtId="0" fontId="24" fillId="0" borderId="96" xfId="0" applyFont="1" applyFill="1" applyBorder="1" applyAlignment="1">
      <alignment horizontal="center" vertical="center" wrapText="1"/>
    </xf>
    <xf numFmtId="0" fontId="24" fillId="0" borderId="97" xfId="0" applyFont="1" applyFill="1" applyBorder="1" applyAlignment="1">
      <alignment horizontal="center" vertical="center" wrapText="1"/>
    </xf>
    <xf numFmtId="0" fontId="24" fillId="13" borderId="98" xfId="0" applyFont="1" applyFill="1" applyBorder="1" applyAlignment="1">
      <alignment horizontal="center" vertical="center" wrapText="1"/>
    </xf>
    <xf numFmtId="0" fontId="24" fillId="0" borderId="99" xfId="0" applyFont="1" applyFill="1" applyBorder="1" applyAlignment="1">
      <alignment horizontal="center" vertical="center" wrapText="1"/>
    </xf>
    <xf numFmtId="0" fontId="24" fillId="0" borderId="100" xfId="0" applyFont="1" applyFill="1" applyBorder="1" applyAlignment="1">
      <alignment vertical="center" wrapText="1"/>
    </xf>
    <xf numFmtId="0" fontId="24" fillId="0" borderId="101" xfId="0" applyFont="1" applyFill="1" applyBorder="1" applyAlignment="1">
      <alignment vertical="center" wrapText="1"/>
    </xf>
    <xf numFmtId="0" fontId="24" fillId="0" borderId="102" xfId="0" applyFont="1" applyFill="1" applyBorder="1" applyAlignment="1">
      <alignment horizontal="center" vertical="center" wrapText="1"/>
    </xf>
    <xf numFmtId="0" fontId="24" fillId="0" borderId="103" xfId="0" applyFont="1" applyFill="1" applyBorder="1" applyAlignment="1">
      <alignment horizontal="center" vertical="center" wrapText="1"/>
    </xf>
    <xf numFmtId="0" fontId="28" fillId="6" borderId="104" xfId="0" applyFont="1" applyFill="1" applyBorder="1" applyAlignment="1">
      <alignment horizontal="center" vertical="center" wrapText="1"/>
    </xf>
    <xf numFmtId="0" fontId="24" fillId="0" borderId="100" xfId="0" applyFont="1" applyFill="1" applyBorder="1" applyAlignment="1">
      <alignment horizontal="center" vertical="center" wrapText="1"/>
    </xf>
    <xf numFmtId="0" fontId="28" fillId="18" borderId="105" xfId="0" applyFont="1" applyFill="1" applyBorder="1" applyAlignment="1">
      <alignment horizontal="center" vertical="center" wrapText="1"/>
    </xf>
    <xf numFmtId="166" fontId="24" fillId="0" borderId="99" xfId="0" applyNumberFormat="1" applyFont="1" applyFill="1" applyBorder="1" applyAlignment="1">
      <alignment horizontal="center" vertical="center" wrapText="1"/>
    </xf>
    <xf numFmtId="14" fontId="24" fillId="0" borderId="100" xfId="0" applyNumberFormat="1" applyFont="1" applyFill="1" applyBorder="1" applyAlignment="1">
      <alignment horizontal="center" vertical="center" wrapText="1"/>
    </xf>
    <xf numFmtId="0" fontId="24" fillId="0" borderId="55" xfId="0" applyFont="1" applyFill="1" applyBorder="1" applyAlignment="1">
      <alignment horizontal="center" vertical="center" wrapText="1"/>
    </xf>
    <xf numFmtId="0" fontId="14" fillId="17" borderId="108" xfId="0" applyFont="1" applyFill="1" applyBorder="1" applyAlignment="1">
      <alignment vertical="center" wrapText="1"/>
    </xf>
    <xf numFmtId="0" fontId="14" fillId="0" borderId="51" xfId="0" applyFont="1" applyFill="1" applyBorder="1" applyAlignment="1">
      <alignment vertical="center" wrapText="1"/>
    </xf>
    <xf numFmtId="0" fontId="24" fillId="17" borderId="109" xfId="0" applyFont="1" applyFill="1" applyBorder="1" applyAlignment="1">
      <alignment vertical="center" wrapText="1"/>
    </xf>
    <xf numFmtId="0" fontId="24" fillId="0" borderId="110" xfId="0" applyFont="1" applyFill="1" applyBorder="1" applyAlignment="1">
      <alignment horizontal="center" vertical="center" wrapText="1"/>
    </xf>
    <xf numFmtId="0" fontId="24" fillId="0" borderId="111" xfId="0" applyFont="1" applyFill="1" applyBorder="1" applyAlignment="1">
      <alignment horizontal="center" vertical="center" wrapText="1"/>
    </xf>
    <xf numFmtId="0" fontId="24" fillId="13" borderId="113" xfId="0" applyFont="1" applyFill="1" applyBorder="1" applyAlignment="1">
      <alignment horizontal="center" vertical="center" wrapText="1"/>
    </xf>
    <xf numFmtId="0" fontId="24" fillId="0" borderId="114" xfId="0" applyFont="1" applyFill="1" applyBorder="1" applyAlignment="1">
      <alignment horizontal="center" vertical="center" wrapText="1"/>
    </xf>
    <xf numFmtId="0" fontId="24" fillId="0" borderId="115" xfId="0" applyFont="1" applyFill="1" applyBorder="1" applyAlignment="1">
      <alignment horizontal="center" vertical="center" wrapText="1"/>
    </xf>
    <xf numFmtId="0" fontId="24" fillId="0" borderId="111" xfId="0" applyFont="1" applyFill="1" applyBorder="1" applyAlignment="1">
      <alignment vertical="center" wrapText="1"/>
    </xf>
    <xf numFmtId="0" fontId="24" fillId="0" borderId="116" xfId="0" applyFont="1" applyFill="1" applyBorder="1" applyAlignment="1">
      <alignment horizontal="center" vertical="center" wrapText="1"/>
    </xf>
    <xf numFmtId="0" fontId="24" fillId="0" borderId="112" xfId="0" applyFont="1" applyFill="1" applyBorder="1" applyAlignment="1">
      <alignment horizontal="center" vertical="center" wrapText="1"/>
    </xf>
    <xf numFmtId="0" fontId="24" fillId="18" borderId="117" xfId="0" applyFont="1" applyFill="1" applyBorder="1" applyAlignment="1">
      <alignment horizontal="center" vertical="center" wrapText="1"/>
    </xf>
    <xf numFmtId="0" fontId="24" fillId="0" borderId="118" xfId="0" applyFont="1" applyFill="1" applyBorder="1" applyAlignment="1">
      <alignment horizontal="center" vertical="center" wrapText="1"/>
    </xf>
    <xf numFmtId="0" fontId="24" fillId="0" borderId="119" xfId="0" applyFont="1" applyFill="1" applyBorder="1" applyAlignment="1">
      <alignment horizontal="center" vertical="center" wrapText="1"/>
    </xf>
    <xf numFmtId="0" fontId="24" fillId="0" borderId="120" xfId="0" applyFont="1" applyFill="1" applyBorder="1" applyAlignment="1">
      <alignment horizontal="center" vertical="center" wrapText="1"/>
    </xf>
    <xf numFmtId="0" fontId="24" fillId="0" borderId="120" xfId="0" applyFont="1" applyFill="1" applyBorder="1" applyAlignment="1">
      <alignment vertical="center" wrapText="1"/>
    </xf>
    <xf numFmtId="166" fontId="24" fillId="0" borderId="119" xfId="0" applyNumberFormat="1" applyFont="1" applyFill="1" applyBorder="1" applyAlignment="1">
      <alignment horizontal="center" vertical="center" wrapText="1"/>
    </xf>
    <xf numFmtId="14" fontId="24" fillId="0" borderId="120" xfId="0" applyNumberFormat="1" applyFont="1" applyFill="1" applyBorder="1" applyAlignment="1">
      <alignment horizontal="center" vertical="center" wrapText="1"/>
    </xf>
    <xf numFmtId="0" fontId="24" fillId="0" borderId="95" xfId="0" applyFont="1" applyFill="1" applyBorder="1" applyAlignment="1">
      <alignment horizontal="center" vertical="center" wrapText="1"/>
    </xf>
    <xf numFmtId="0" fontId="24" fillId="0" borderId="94" xfId="0" applyFont="1" applyFill="1" applyBorder="1" applyAlignment="1">
      <alignment horizontal="center" vertical="center" wrapText="1"/>
    </xf>
    <xf numFmtId="0" fontId="24" fillId="13" borderId="87" xfId="0" applyFont="1" applyFill="1" applyBorder="1" applyAlignment="1">
      <alignment horizontal="center" vertical="center" wrapText="1"/>
    </xf>
    <xf numFmtId="0" fontId="26" fillId="0" borderId="88" xfId="0" applyFont="1" applyFill="1" applyBorder="1" applyAlignment="1">
      <alignment vertical="center" wrapText="1"/>
    </xf>
    <xf numFmtId="0" fontId="24" fillId="0" borderId="87" xfId="0" applyFont="1" applyFill="1" applyBorder="1" applyAlignment="1">
      <alignment vertical="center" wrapText="1"/>
    </xf>
    <xf numFmtId="0" fontId="24" fillId="18" borderId="94" xfId="0" applyFont="1" applyFill="1" applyBorder="1" applyAlignment="1">
      <alignment horizontal="center" vertical="center" wrapText="1"/>
    </xf>
    <xf numFmtId="0" fontId="28" fillId="0" borderId="87" xfId="0" applyFont="1" applyFill="1" applyBorder="1" applyAlignment="1">
      <alignment horizontal="center" vertical="center" wrapText="1"/>
    </xf>
    <xf numFmtId="0" fontId="28" fillId="0" borderId="89" xfId="0" applyFont="1" applyFill="1" applyBorder="1" applyAlignment="1">
      <alignment horizontal="center" vertical="center" wrapText="1"/>
    </xf>
    <xf numFmtId="0" fontId="28" fillId="0" borderId="88" xfId="0" applyFont="1" applyFill="1" applyBorder="1" applyAlignment="1">
      <alignment horizontal="center" vertical="center" wrapText="1"/>
    </xf>
    <xf numFmtId="0" fontId="28" fillId="0" borderId="91" xfId="0" applyFont="1" applyFill="1" applyBorder="1" applyAlignment="1">
      <alignment horizontal="center" vertical="center" wrapText="1"/>
    </xf>
    <xf numFmtId="49" fontId="24" fillId="0" borderId="89" xfId="0" applyNumberFormat="1" applyFont="1" applyFill="1" applyBorder="1" applyAlignment="1">
      <alignment vertical="center" wrapText="1"/>
    </xf>
    <xf numFmtId="0" fontId="24" fillId="0" borderId="89" xfId="0" applyFont="1" applyFill="1" applyBorder="1" applyAlignment="1">
      <alignment vertical="center" wrapText="1"/>
    </xf>
    <xf numFmtId="14" fontId="24" fillId="0" borderId="93" xfId="0" applyNumberFormat="1" applyFont="1" applyFill="1" applyBorder="1" applyAlignment="1">
      <alignment horizontal="center" vertical="center" wrapText="1"/>
    </xf>
    <xf numFmtId="0" fontId="24" fillId="0" borderId="121" xfId="0" applyFont="1" applyFill="1" applyBorder="1" applyAlignment="1">
      <alignment horizontal="center" vertical="center" wrapText="1"/>
    </xf>
    <xf numFmtId="0" fontId="27" fillId="0" borderId="88" xfId="0" applyFont="1" applyFill="1" applyBorder="1" applyAlignment="1">
      <alignment vertical="center" wrapText="1"/>
    </xf>
    <xf numFmtId="49" fontId="28" fillId="0" borderId="89" xfId="0" applyNumberFormat="1" applyFont="1" applyFill="1" applyBorder="1" applyAlignment="1">
      <alignment vertical="center" wrapText="1"/>
    </xf>
    <xf numFmtId="0" fontId="33" fillId="0" borderId="89" xfId="0" applyFont="1" applyFill="1" applyBorder="1" applyAlignment="1">
      <alignment vertical="center" wrapText="1"/>
    </xf>
    <xf numFmtId="166" fontId="28" fillId="0" borderId="89" xfId="0" applyNumberFormat="1" applyFont="1" applyFill="1" applyBorder="1" applyAlignment="1">
      <alignment horizontal="center" vertical="center" wrapText="1"/>
    </xf>
    <xf numFmtId="14" fontId="28" fillId="0" borderId="88" xfId="0" applyNumberFormat="1" applyFont="1" applyFill="1" applyBorder="1" applyAlignment="1">
      <alignment horizontal="center" vertical="center" wrapText="1"/>
    </xf>
    <xf numFmtId="0" fontId="24" fillId="13" borderId="86" xfId="0" applyFont="1" applyFill="1" applyBorder="1" applyAlignment="1">
      <alignment horizontal="center" vertical="center" wrapText="1"/>
    </xf>
    <xf numFmtId="0" fontId="27" fillId="0" borderId="89" xfId="0" applyFont="1" applyFill="1" applyBorder="1" applyAlignment="1">
      <alignment vertical="center" wrapText="1"/>
    </xf>
    <xf numFmtId="0" fontId="28" fillId="0" borderId="122" xfId="0" applyFont="1" applyFill="1" applyBorder="1" applyAlignment="1">
      <alignment horizontal="justify" vertical="center" wrapText="1"/>
    </xf>
    <xf numFmtId="0" fontId="24" fillId="0" borderId="123" xfId="0" applyFont="1" applyFill="1" applyBorder="1" applyAlignment="1">
      <alignment horizontal="center" vertical="center" wrapText="1"/>
    </xf>
    <xf numFmtId="0" fontId="24" fillId="0" borderId="124" xfId="0" applyFont="1" applyFill="1" applyBorder="1" applyAlignment="1">
      <alignment horizontal="center" vertical="center" wrapText="1"/>
    </xf>
    <xf numFmtId="0" fontId="24" fillId="13" borderId="55" xfId="0" applyFont="1" applyFill="1" applyBorder="1" applyAlignment="1">
      <alignment horizontal="center" vertical="center" wrapText="1"/>
    </xf>
    <xf numFmtId="0" fontId="24" fillId="0" borderId="126" xfId="0" applyFont="1" applyFill="1" applyBorder="1" applyAlignment="1">
      <alignment horizontal="center" vertical="center" wrapText="1"/>
    </xf>
    <xf numFmtId="0" fontId="27" fillId="0" borderId="125" xfId="0" applyFont="1" applyFill="1" applyBorder="1" applyAlignment="1">
      <alignment vertical="center" wrapText="1"/>
    </xf>
    <xf numFmtId="0" fontId="24" fillId="0" borderId="55" xfId="0" applyFont="1" applyFill="1" applyBorder="1" applyAlignment="1">
      <alignment vertical="center" wrapText="1"/>
    </xf>
    <xf numFmtId="0" fontId="24" fillId="0" borderId="126" xfId="0" applyFont="1" applyFill="1" applyBorder="1" applyAlignment="1">
      <alignment vertical="center" wrapText="1"/>
    </xf>
    <xf numFmtId="0" fontId="24" fillId="0" borderId="127" xfId="0" applyFont="1" applyFill="1" applyBorder="1" applyAlignment="1">
      <alignment horizontal="center" vertical="center" wrapText="1"/>
    </xf>
    <xf numFmtId="0" fontId="24" fillId="14" borderId="126" xfId="0" applyFont="1" applyFill="1" applyBorder="1" applyAlignment="1">
      <alignment horizontal="center" vertical="center" wrapText="1"/>
    </xf>
    <xf numFmtId="0" fontId="24" fillId="18" borderId="66" xfId="0" applyFont="1" applyFill="1" applyBorder="1" applyAlignment="1">
      <alignment horizontal="center" vertical="center" wrapText="1"/>
    </xf>
    <xf numFmtId="0" fontId="24" fillId="0" borderId="125" xfId="0" applyFont="1" applyFill="1" applyBorder="1" applyAlignment="1">
      <alignment horizontal="center" vertical="center" wrapText="1"/>
    </xf>
    <xf numFmtId="14" fontId="24" fillId="0" borderId="125" xfId="0" applyNumberFormat="1" applyFont="1" applyFill="1" applyBorder="1" applyAlignment="1">
      <alignment horizontal="center" vertical="center" wrapText="1"/>
    </xf>
    <xf numFmtId="0" fontId="24" fillId="0" borderId="125" xfId="0" applyFont="1" applyFill="1" applyBorder="1" applyAlignment="1">
      <alignment vertical="center" wrapText="1"/>
    </xf>
    <xf numFmtId="166" fontId="24" fillId="0" borderId="126" xfId="0" applyNumberFormat="1" applyFont="1" applyFill="1" applyBorder="1" applyAlignment="1">
      <alignment horizontal="center" vertical="center" wrapText="1"/>
    </xf>
    <xf numFmtId="14" fontId="24" fillId="0" borderId="128" xfId="0" applyNumberFormat="1" applyFont="1" applyFill="1" applyBorder="1" applyAlignment="1">
      <alignment horizontal="center" vertical="center" wrapText="1"/>
    </xf>
    <xf numFmtId="0" fontId="24" fillId="0" borderId="129" xfId="0" applyFont="1" applyFill="1" applyBorder="1" applyAlignment="1">
      <alignment horizontal="center" vertical="center" wrapText="1"/>
    </xf>
    <xf numFmtId="0" fontId="24" fillId="0" borderId="130" xfId="0" applyFont="1" applyFill="1" applyBorder="1" applyAlignment="1">
      <alignment horizontal="center" vertical="center" wrapText="1"/>
    </xf>
    <xf numFmtId="0" fontId="24" fillId="13" borderId="118" xfId="0" applyFont="1" applyFill="1" applyBorder="1" applyAlignment="1">
      <alignment horizontal="center" vertical="center" wrapText="1"/>
    </xf>
    <xf numFmtId="0" fontId="24" fillId="0" borderId="131" xfId="0" applyFont="1" applyFill="1" applyBorder="1" applyAlignment="1">
      <alignment horizontal="center" vertical="center" wrapText="1"/>
    </xf>
    <xf numFmtId="0" fontId="24" fillId="0" borderId="131" xfId="0" applyFont="1" applyFill="1" applyBorder="1" applyAlignment="1">
      <alignment vertical="center" wrapText="1"/>
    </xf>
    <xf numFmtId="0" fontId="24" fillId="0" borderId="132" xfId="0" applyFont="1" applyFill="1" applyBorder="1" applyAlignment="1">
      <alignment vertical="center" wrapText="1"/>
    </xf>
    <xf numFmtId="0" fontId="24" fillId="0" borderId="133" xfId="0" applyFont="1" applyFill="1" applyBorder="1" applyAlignment="1">
      <alignment horizontal="center" vertical="center" wrapText="1"/>
    </xf>
    <xf numFmtId="0" fontId="24" fillId="14" borderId="119" xfId="0" applyFont="1" applyFill="1" applyBorder="1" applyAlignment="1">
      <alignment horizontal="center" vertical="center" wrapText="1"/>
    </xf>
    <xf numFmtId="0" fontId="24" fillId="0" borderId="134" xfId="0" applyFont="1" applyFill="1" applyBorder="1" applyAlignment="1">
      <alignment horizontal="center" vertical="center" wrapText="1"/>
    </xf>
    <xf numFmtId="0" fontId="28" fillId="0" borderId="89" xfId="0" applyFont="1" applyFill="1" applyBorder="1" applyAlignment="1">
      <alignment vertical="center" wrapText="1"/>
    </xf>
    <xf numFmtId="0" fontId="28" fillId="0" borderId="88" xfId="0" applyFont="1" applyFill="1" applyBorder="1" applyAlignment="1">
      <alignment vertical="center" wrapText="1"/>
    </xf>
    <xf numFmtId="0" fontId="28" fillId="14" borderId="89" xfId="0" applyFont="1" applyFill="1" applyBorder="1" applyAlignment="1">
      <alignment horizontal="center" vertical="center" wrapText="1"/>
    </xf>
    <xf numFmtId="0" fontId="24" fillId="0" borderId="135" xfId="0" applyFont="1" applyFill="1" applyBorder="1" applyAlignment="1">
      <alignment horizontal="center" vertical="center" wrapText="1"/>
    </xf>
    <xf numFmtId="0" fontId="24" fillId="13" borderId="106" xfId="0" applyFont="1" applyFill="1" applyBorder="1" applyAlignment="1">
      <alignment horizontal="center" vertical="center" wrapText="1"/>
    </xf>
    <xf numFmtId="0" fontId="28" fillId="0" borderId="99" xfId="0" applyFont="1" applyFill="1" applyBorder="1" applyAlignment="1">
      <alignment vertical="center" wrapText="1"/>
    </xf>
    <xf numFmtId="0" fontId="28" fillId="0" borderId="100" xfId="0" applyFont="1" applyFill="1" applyBorder="1" applyAlignment="1">
      <alignment vertical="center" wrapText="1"/>
    </xf>
    <xf numFmtId="0" fontId="28" fillId="14" borderId="99" xfId="0" applyFont="1" applyFill="1" applyBorder="1" applyAlignment="1">
      <alignment horizontal="center" vertical="center" wrapText="1"/>
    </xf>
    <xf numFmtId="0" fontId="24" fillId="18" borderId="97" xfId="0" applyFont="1" applyFill="1" applyBorder="1" applyAlignment="1">
      <alignment horizontal="center" vertical="center" wrapText="1"/>
    </xf>
    <xf numFmtId="0" fontId="3" fillId="0" borderId="100" xfId="0" applyFont="1" applyFill="1" applyBorder="1" applyAlignment="1">
      <alignment horizontal="left" vertical="center" wrapText="1"/>
    </xf>
    <xf numFmtId="166" fontId="28" fillId="0" borderId="99" xfId="0" applyNumberFormat="1" applyFont="1" applyFill="1" applyBorder="1" applyAlignment="1">
      <alignment horizontal="center" vertical="center" wrapText="1"/>
    </xf>
    <xf numFmtId="0" fontId="24" fillId="13" borderId="131" xfId="0" applyFont="1" applyFill="1" applyBorder="1" applyAlignment="1">
      <alignment horizontal="center" vertical="center" wrapText="1"/>
    </xf>
    <xf numFmtId="0" fontId="24" fillId="0" borderId="81" xfId="0" applyFont="1" applyFill="1" applyBorder="1" applyAlignment="1">
      <alignment vertical="center" wrapText="1"/>
    </xf>
    <xf numFmtId="0" fontId="30" fillId="17" borderId="63" xfId="0" applyFont="1" applyFill="1" applyBorder="1" applyAlignment="1">
      <alignment vertical="center" wrapText="1"/>
    </xf>
    <xf numFmtId="0" fontId="14" fillId="17" borderId="137" xfId="0" applyFont="1" applyFill="1" applyBorder="1" applyAlignment="1">
      <alignment vertical="center" wrapText="1"/>
    </xf>
    <xf numFmtId="0" fontId="14" fillId="17" borderId="76" xfId="0" applyFont="1" applyFill="1" applyBorder="1" applyAlignment="1">
      <alignment vertical="center" wrapText="1"/>
    </xf>
    <xf numFmtId="0" fontId="24" fillId="19" borderId="100" xfId="0" applyFont="1" applyFill="1" applyBorder="1" applyAlignment="1">
      <alignment horizontal="center" vertical="center" wrapText="1"/>
    </xf>
    <xf numFmtId="0" fontId="24" fillId="13" borderId="115" xfId="0" applyFont="1" applyFill="1" applyBorder="1" applyAlignment="1">
      <alignment horizontal="center" vertical="center" wrapText="1"/>
    </xf>
    <xf numFmtId="0" fontId="28" fillId="0" borderId="111" xfId="0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vertical="center" wrapText="1"/>
    </xf>
    <xf numFmtId="0" fontId="28" fillId="0" borderId="114" xfId="0" applyFont="1" applyFill="1" applyBorder="1" applyAlignment="1">
      <alignment vertical="center" wrapText="1"/>
    </xf>
    <xf numFmtId="0" fontId="28" fillId="0" borderId="116" xfId="0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 wrapText="1"/>
    </xf>
    <xf numFmtId="0" fontId="28" fillId="14" borderId="112" xfId="0" applyFont="1" applyFill="1" applyBorder="1" applyAlignment="1">
      <alignment horizontal="center" vertical="center" wrapText="1"/>
    </xf>
    <xf numFmtId="0" fontId="24" fillId="19" borderId="114" xfId="0" applyFont="1" applyFill="1" applyBorder="1" applyAlignment="1">
      <alignment horizontal="center" vertical="center" wrapText="1"/>
    </xf>
    <xf numFmtId="0" fontId="28" fillId="0" borderId="114" xfId="0" applyFont="1" applyFill="1" applyBorder="1" applyAlignment="1">
      <alignment horizontal="center" vertical="center" wrapText="1"/>
    </xf>
    <xf numFmtId="0" fontId="29" fillId="0" borderId="114" xfId="0" applyFont="1" applyFill="1" applyBorder="1" applyAlignment="1">
      <alignment vertical="center" wrapText="1"/>
    </xf>
    <xf numFmtId="166" fontId="24" fillId="0" borderId="112" xfId="0" applyNumberFormat="1" applyFont="1" applyFill="1" applyBorder="1" applyAlignment="1">
      <alignment horizontal="center" vertical="center" wrapText="1"/>
    </xf>
    <xf numFmtId="14" fontId="28" fillId="0" borderId="114" xfId="0" applyNumberFormat="1" applyFont="1" applyFill="1" applyBorder="1" applyAlignment="1">
      <alignment horizontal="center" vertical="center" wrapText="1"/>
    </xf>
    <xf numFmtId="0" fontId="30" fillId="17" borderId="72" xfId="0" applyFont="1" applyFill="1" applyBorder="1" applyAlignment="1">
      <alignment vertical="center" wrapText="1"/>
    </xf>
    <xf numFmtId="0" fontId="24" fillId="0" borderId="141" xfId="0" applyFont="1" applyFill="1" applyBorder="1" applyAlignment="1">
      <alignment horizontal="center" vertical="center" wrapText="1"/>
    </xf>
    <xf numFmtId="0" fontId="28" fillId="0" borderId="120" xfId="0" applyFont="1" applyFill="1" applyBorder="1" applyAlignment="1">
      <alignment horizontal="center" vertical="center" wrapText="1"/>
    </xf>
    <xf numFmtId="0" fontId="24" fillId="13" borderId="126" xfId="0" applyFont="1" applyFill="1" applyBorder="1" applyAlignment="1">
      <alignment horizontal="center" vertical="center" wrapText="1"/>
    </xf>
    <xf numFmtId="0" fontId="29" fillId="0" borderId="125" xfId="0" applyFont="1" applyFill="1" applyBorder="1" applyAlignment="1">
      <alignment vertical="center" wrapText="1"/>
    </xf>
    <xf numFmtId="0" fontId="24" fillId="0" borderId="119" xfId="0" applyFont="1" applyFill="1" applyBorder="1" applyAlignment="1">
      <alignment vertical="center" wrapText="1"/>
    </xf>
    <xf numFmtId="0" fontId="24" fillId="0" borderId="98" xfId="0" applyFont="1" applyFill="1" applyBorder="1" applyAlignment="1">
      <alignment horizontal="center" vertical="center" wrapText="1"/>
    </xf>
    <xf numFmtId="0" fontId="24" fillId="0" borderId="98" xfId="0" applyFont="1" applyFill="1" applyBorder="1" applyAlignment="1">
      <alignment vertical="center" wrapText="1"/>
    </xf>
    <xf numFmtId="0" fontId="24" fillId="0" borderId="142" xfId="0" applyFont="1" applyFill="1" applyBorder="1" applyAlignment="1">
      <alignment vertical="center" wrapText="1"/>
    </xf>
    <xf numFmtId="0" fontId="24" fillId="0" borderId="143" xfId="0" applyFont="1" applyFill="1" applyBorder="1" applyAlignment="1">
      <alignment horizontal="center" vertical="center" wrapText="1"/>
    </xf>
    <xf numFmtId="0" fontId="24" fillId="0" borderId="144" xfId="0" applyFont="1" applyFill="1" applyBorder="1" applyAlignment="1">
      <alignment horizontal="center" vertical="center" wrapText="1"/>
    </xf>
    <xf numFmtId="0" fontId="24" fillId="14" borderId="98" xfId="0" applyFont="1" applyFill="1" applyBorder="1" applyAlignment="1">
      <alignment horizontal="center" vertical="center" wrapText="1"/>
    </xf>
    <xf numFmtId="0" fontId="24" fillId="0" borderId="142" xfId="0" applyFont="1" applyFill="1" applyBorder="1" applyAlignment="1">
      <alignment horizontal="center" vertical="center" wrapText="1"/>
    </xf>
    <xf numFmtId="0" fontId="29" fillId="0" borderId="142" xfId="0" applyFont="1" applyFill="1" applyBorder="1" applyAlignment="1">
      <alignment vertical="center" wrapText="1"/>
    </xf>
    <xf numFmtId="166" fontId="24" fillId="0" borderId="98" xfId="0" applyNumberFormat="1" applyFont="1" applyFill="1" applyBorder="1" applyAlignment="1">
      <alignment horizontal="center" vertical="center" wrapText="1"/>
    </xf>
    <xf numFmtId="14" fontId="24" fillId="0" borderId="142" xfId="0" applyNumberFormat="1" applyFont="1" applyFill="1" applyBorder="1" applyAlignment="1">
      <alignment horizontal="center" vertical="center" wrapText="1"/>
    </xf>
    <xf numFmtId="0" fontId="29" fillId="0" borderId="145" xfId="0" applyFont="1" applyFill="1" applyBorder="1" applyAlignment="1">
      <alignment horizontal="justify" vertical="center" wrapText="1"/>
    </xf>
    <xf numFmtId="0" fontId="28" fillId="0" borderId="80" xfId="0" applyFont="1" applyFill="1" applyBorder="1" applyAlignment="1">
      <alignment horizontal="center" vertical="center" wrapText="1"/>
    </xf>
    <xf numFmtId="0" fontId="28" fillId="0" borderId="81" xfId="0" applyFont="1" applyFill="1" applyBorder="1" applyAlignment="1">
      <alignment vertical="center" wrapText="1"/>
    </xf>
    <xf numFmtId="0" fontId="28" fillId="0" borderId="82" xfId="0" applyFont="1" applyFill="1" applyBorder="1" applyAlignment="1">
      <alignment vertical="center" wrapText="1"/>
    </xf>
    <xf numFmtId="0" fontId="28" fillId="0" borderId="83" xfId="0" applyFont="1" applyFill="1" applyBorder="1" applyAlignment="1">
      <alignment horizontal="center" vertical="center" wrapText="1"/>
    </xf>
    <xf numFmtId="0" fontId="28" fillId="0" borderId="81" xfId="0" applyFont="1" applyFill="1" applyBorder="1" applyAlignment="1">
      <alignment horizontal="center" vertical="center" wrapText="1"/>
    </xf>
    <xf numFmtId="0" fontId="28" fillId="14" borderId="81" xfId="0" applyFont="1" applyFill="1" applyBorder="1" applyAlignment="1">
      <alignment horizontal="center" vertical="center" wrapText="1"/>
    </xf>
    <xf numFmtId="0" fontId="28" fillId="0" borderId="82" xfId="0" applyFont="1" applyFill="1" applyBorder="1" applyAlignment="1">
      <alignment horizontal="center" vertical="center" wrapText="1"/>
    </xf>
    <xf numFmtId="0" fontId="29" fillId="0" borderId="82" xfId="0" applyFont="1" applyFill="1" applyBorder="1" applyAlignment="1">
      <alignment vertical="center" wrapText="1"/>
    </xf>
    <xf numFmtId="14" fontId="28" fillId="0" borderId="82" xfId="0" applyNumberFormat="1" applyFont="1" applyFill="1" applyBorder="1" applyAlignment="1">
      <alignment horizontal="center" vertical="center" wrapText="1"/>
    </xf>
    <xf numFmtId="0" fontId="24" fillId="0" borderId="66" xfId="0" applyFont="1" applyFill="1" applyBorder="1" applyAlignment="1">
      <alignment horizontal="center" vertical="center" wrapText="1"/>
    </xf>
    <xf numFmtId="0" fontId="24" fillId="0" borderId="71" xfId="0" applyFont="1" applyFill="1" applyBorder="1" applyAlignment="1">
      <alignment vertical="center" wrapText="1"/>
    </xf>
    <xf numFmtId="0" fontId="24" fillId="0" borderId="146" xfId="0" applyFont="1" applyFill="1" applyBorder="1" applyAlignment="1">
      <alignment vertical="center" wrapText="1"/>
    </xf>
    <xf numFmtId="0" fontId="28" fillId="14" borderId="126" xfId="0" applyFont="1" applyFill="1" applyBorder="1" applyAlignment="1">
      <alignment horizontal="center" vertical="center" wrapText="1"/>
    </xf>
    <xf numFmtId="0" fontId="24" fillId="0" borderId="71" xfId="0" applyFont="1" applyFill="1" applyBorder="1" applyAlignment="1">
      <alignment horizontal="center" vertical="center" wrapText="1"/>
    </xf>
    <xf numFmtId="166" fontId="24" fillId="0" borderId="55" xfId="0" applyNumberFormat="1" applyFont="1" applyFill="1" applyBorder="1" applyAlignment="1">
      <alignment horizontal="center" vertical="center" wrapText="1"/>
    </xf>
    <xf numFmtId="14" fontId="24" fillId="0" borderId="56" xfId="0" applyNumberFormat="1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14" fillId="0" borderId="148" xfId="0" applyFont="1" applyFill="1" applyBorder="1" applyAlignment="1">
      <alignment vertical="center" wrapText="1"/>
    </xf>
    <xf numFmtId="0" fontId="38" fillId="17" borderId="75" xfId="0" applyFont="1" applyFill="1" applyBorder="1" applyAlignment="1">
      <alignment vertical="center" wrapText="1"/>
    </xf>
    <xf numFmtId="0" fontId="30" fillId="17" borderId="108" xfId="0" applyFont="1" applyFill="1" applyBorder="1" applyAlignment="1">
      <alignment vertical="center" wrapText="1"/>
    </xf>
    <xf numFmtId="0" fontId="24" fillId="13" borderId="149" xfId="0" applyFont="1" applyFill="1" applyBorder="1" applyAlignment="1">
      <alignment horizontal="center" vertical="center" wrapText="1"/>
    </xf>
    <xf numFmtId="0" fontId="24" fillId="0" borderId="150" xfId="0" applyFont="1" applyFill="1" applyBorder="1" applyAlignment="1">
      <alignment horizontal="center" vertical="center" wrapText="1"/>
    </xf>
    <xf numFmtId="0" fontId="24" fillId="0" borderId="151" xfId="0" applyFont="1" applyFill="1" applyBorder="1" applyAlignment="1">
      <alignment horizontal="center" vertical="center" wrapText="1"/>
    </xf>
    <xf numFmtId="0" fontId="24" fillId="0" borderId="152" xfId="0" applyFont="1" applyFill="1" applyBorder="1" applyAlignment="1">
      <alignment vertical="center" wrapText="1"/>
    </xf>
    <xf numFmtId="0" fontId="24" fillId="0" borderId="153" xfId="0" applyFont="1" applyFill="1" applyBorder="1" applyAlignment="1">
      <alignment vertical="center" wrapText="1"/>
    </xf>
    <xf numFmtId="0" fontId="24" fillId="0" borderId="154" xfId="0" applyFont="1" applyFill="1" applyBorder="1" applyAlignment="1">
      <alignment vertical="center" wrapText="1"/>
    </xf>
    <xf numFmtId="0" fontId="24" fillId="0" borderId="155" xfId="0" applyFont="1" applyFill="1" applyBorder="1" applyAlignment="1">
      <alignment horizontal="center" vertical="center" wrapText="1"/>
    </xf>
    <xf numFmtId="0" fontId="24" fillId="0" borderId="156" xfId="0" applyFont="1" applyFill="1" applyBorder="1" applyAlignment="1">
      <alignment horizontal="center" vertical="center" wrapText="1"/>
    </xf>
    <xf numFmtId="0" fontId="24" fillId="14" borderId="151" xfId="0" applyFont="1" applyFill="1" applyBorder="1" applyAlignment="1">
      <alignment horizontal="center" vertical="center" wrapText="1"/>
    </xf>
    <xf numFmtId="0" fontId="24" fillId="0" borderId="157" xfId="0" applyFont="1" applyFill="1" applyBorder="1" applyAlignment="1">
      <alignment horizontal="center" vertical="center" wrapText="1"/>
    </xf>
    <xf numFmtId="0" fontId="24" fillId="0" borderId="158" xfId="0" applyFont="1" applyFill="1" applyBorder="1" applyAlignment="1">
      <alignment horizontal="center" vertical="center" wrapText="1"/>
    </xf>
    <xf numFmtId="0" fontId="24" fillId="18" borderId="159" xfId="0" applyFont="1" applyFill="1" applyBorder="1" applyAlignment="1">
      <alignment horizontal="center" vertical="center" wrapText="1"/>
    </xf>
    <xf numFmtId="0" fontId="25" fillId="0" borderId="151" xfId="0" applyFont="1" applyFill="1" applyBorder="1" applyAlignment="1">
      <alignment horizontal="center" vertical="center" wrapText="1"/>
    </xf>
    <xf numFmtId="0" fontId="24" fillId="0" borderId="157" xfId="0" applyFont="1" applyFill="1" applyBorder="1" applyAlignment="1">
      <alignment vertical="center" wrapText="1"/>
    </xf>
    <xf numFmtId="166" fontId="24" fillId="0" borderId="151" xfId="0" applyNumberFormat="1" applyFont="1" applyFill="1" applyBorder="1" applyAlignment="1">
      <alignment horizontal="center" vertical="center" wrapText="1"/>
    </xf>
    <xf numFmtId="14" fontId="24" fillId="0" borderId="157" xfId="0" applyNumberFormat="1" applyFont="1" applyFill="1" applyBorder="1" applyAlignment="1">
      <alignment horizontal="center" vertical="center" wrapText="1"/>
    </xf>
    <xf numFmtId="0" fontId="24" fillId="0" borderId="160" xfId="0" applyFont="1" applyFill="1" applyBorder="1" applyAlignment="1">
      <alignment horizontal="justify" vertical="center" wrapText="1"/>
    </xf>
    <xf numFmtId="0" fontId="24" fillId="13" borderId="161" xfId="0" applyFont="1" applyFill="1" applyBorder="1" applyAlignment="1">
      <alignment horizontal="center" vertical="center" wrapText="1"/>
    </xf>
    <xf numFmtId="0" fontId="24" fillId="0" borderId="162" xfId="0" applyFont="1" applyFill="1" applyBorder="1" applyAlignment="1">
      <alignment horizontal="center" vertical="center" wrapText="1"/>
    </xf>
    <xf numFmtId="0" fontId="24" fillId="0" borderId="163" xfId="0" applyFont="1" applyFill="1" applyBorder="1" applyAlignment="1">
      <alignment horizontal="center" vertical="center" wrapText="1"/>
    </xf>
    <xf numFmtId="0" fontId="24" fillId="0" borderId="164" xfId="0" applyFont="1" applyFill="1" applyBorder="1" applyAlignment="1">
      <alignment vertical="center" wrapText="1"/>
    </xf>
    <xf numFmtId="0" fontId="24" fillId="0" borderId="165" xfId="0" applyFont="1" applyFill="1" applyBorder="1" applyAlignment="1">
      <alignment vertical="center" wrapText="1"/>
    </xf>
    <xf numFmtId="0" fontId="24" fillId="0" borderId="166" xfId="0" applyFont="1" applyFill="1" applyBorder="1" applyAlignment="1">
      <alignment horizontal="center" vertical="center" wrapText="1"/>
    </xf>
    <xf numFmtId="0" fontId="24" fillId="14" borderId="162" xfId="0" applyFont="1" applyFill="1" applyBorder="1" applyAlignment="1">
      <alignment horizontal="center" vertical="center" wrapText="1"/>
    </xf>
    <xf numFmtId="0" fontId="24" fillId="18" borderId="167" xfId="0" applyFont="1" applyFill="1" applyBorder="1" applyAlignment="1">
      <alignment horizontal="center" vertical="center" wrapText="1"/>
    </xf>
    <xf numFmtId="0" fontId="24" fillId="0" borderId="163" xfId="0" applyFont="1" applyFill="1" applyBorder="1" applyAlignment="1">
      <alignment vertical="center" wrapText="1"/>
    </xf>
    <xf numFmtId="166" fontId="24" fillId="0" borderId="162" xfId="0" applyNumberFormat="1" applyFont="1" applyFill="1" applyBorder="1" applyAlignment="1">
      <alignment horizontal="center" vertical="center" wrapText="1"/>
    </xf>
    <xf numFmtId="14" fontId="24" fillId="0" borderId="163" xfId="0" applyNumberFormat="1" applyFont="1" applyFill="1" applyBorder="1" applyAlignment="1">
      <alignment horizontal="center" vertical="center" wrapText="1"/>
    </xf>
    <xf numFmtId="0" fontId="24" fillId="0" borderId="56" xfId="0" applyFont="1" applyFill="1" applyBorder="1" applyAlignment="1">
      <alignment vertical="center" wrapText="1"/>
    </xf>
    <xf numFmtId="0" fontId="24" fillId="0" borderId="147" xfId="0" applyFont="1" applyFill="1" applyBorder="1" applyAlignment="1">
      <alignment horizontal="center" vertical="center" wrapText="1"/>
    </xf>
    <xf numFmtId="0" fontId="24" fillId="0" borderId="106" xfId="0" applyFont="1" applyFill="1" applyBorder="1" applyAlignment="1">
      <alignment horizontal="center" vertical="center" wrapText="1"/>
    </xf>
    <xf numFmtId="0" fontId="24" fillId="13" borderId="103" xfId="0" applyFont="1" applyFill="1" applyBorder="1" applyAlignment="1">
      <alignment horizontal="center" vertical="center" wrapText="1"/>
    </xf>
    <xf numFmtId="0" fontId="24" fillId="0" borderId="168" xfId="0" applyFont="1" applyFill="1" applyBorder="1" applyAlignment="1">
      <alignment horizontal="center" vertical="center" wrapText="1"/>
    </xf>
    <xf numFmtId="0" fontId="24" fillId="19" borderId="99" xfId="0" applyFont="1" applyFill="1" applyBorder="1" applyAlignment="1">
      <alignment horizontal="center" vertical="center" wrapText="1"/>
    </xf>
    <xf numFmtId="0" fontId="24" fillId="0" borderId="106" xfId="0" applyFont="1" applyFill="1" applyBorder="1" applyAlignment="1">
      <alignment vertical="center" wrapText="1"/>
    </xf>
    <xf numFmtId="0" fontId="24" fillId="19" borderId="106" xfId="0" applyFont="1" applyFill="1" applyBorder="1" applyAlignment="1">
      <alignment vertical="center" wrapText="1"/>
    </xf>
    <xf numFmtId="0" fontId="24" fillId="19" borderId="107" xfId="0" applyFont="1" applyFill="1" applyBorder="1" applyAlignment="1">
      <alignment vertical="center" wrapText="1"/>
    </xf>
    <xf numFmtId="0" fontId="40" fillId="0" borderId="99" xfId="0" applyFont="1" applyFill="1" applyBorder="1" applyAlignment="1">
      <alignment horizontal="center" vertical="center" wrapText="1"/>
    </xf>
    <xf numFmtId="0" fontId="40" fillId="0" borderId="100" xfId="0" applyFont="1" applyFill="1" applyBorder="1" applyAlignment="1">
      <alignment horizontal="center" vertical="center" wrapText="1"/>
    </xf>
    <xf numFmtId="0" fontId="40" fillId="0" borderId="100" xfId="0" applyFont="1" applyFill="1" applyBorder="1" applyAlignment="1">
      <alignment vertical="center" wrapText="1"/>
    </xf>
    <xf numFmtId="166" fontId="40" fillId="0" borderId="99" xfId="0" applyNumberFormat="1" applyFont="1" applyFill="1" applyBorder="1" applyAlignment="1">
      <alignment horizontal="center" vertical="center" wrapText="1"/>
    </xf>
    <xf numFmtId="14" fontId="40" fillId="0" borderId="136" xfId="0" applyNumberFormat="1" applyFont="1" applyFill="1" applyBorder="1" applyAlignment="1">
      <alignment horizontal="center" vertical="center" wrapText="1"/>
    </xf>
    <xf numFmtId="0" fontId="35" fillId="0" borderId="169" xfId="0" applyFont="1" applyFill="1" applyBorder="1" applyAlignment="1">
      <alignment horizontal="justify" vertical="center" wrapText="1"/>
    </xf>
    <xf numFmtId="0" fontId="24" fillId="0" borderId="170" xfId="0" applyFont="1" applyFill="1" applyBorder="1" applyAlignment="1">
      <alignment horizontal="center" vertical="center" wrapText="1"/>
    </xf>
    <xf numFmtId="0" fontId="24" fillId="13" borderId="111" xfId="0" applyFont="1" applyFill="1" applyBorder="1" applyAlignment="1">
      <alignment horizontal="center" vertical="center" wrapText="1"/>
    </xf>
    <xf numFmtId="0" fontId="24" fillId="19" borderId="171" xfId="0" applyFont="1" applyFill="1" applyBorder="1" applyAlignment="1">
      <alignment horizontal="center" vertical="center" wrapText="1"/>
    </xf>
    <xf numFmtId="0" fontId="24" fillId="19" borderId="115" xfId="0" applyFont="1" applyFill="1" applyBorder="1" applyAlignment="1">
      <alignment horizontal="center" vertical="center" wrapText="1"/>
    </xf>
    <xf numFmtId="0" fontId="24" fillId="0" borderId="113" xfId="0" applyFont="1" applyFill="1" applyBorder="1" applyAlignment="1">
      <alignment vertical="center" wrapText="1"/>
    </xf>
    <xf numFmtId="0" fontId="24" fillId="19" borderId="115" xfId="0" applyFont="1" applyFill="1" applyBorder="1" applyAlignment="1">
      <alignment vertical="center" wrapText="1"/>
    </xf>
    <xf numFmtId="0" fontId="24" fillId="19" borderId="140" xfId="0" applyFont="1" applyFill="1" applyBorder="1" applyAlignment="1">
      <alignment vertical="center" wrapText="1"/>
    </xf>
    <xf numFmtId="0" fontId="24" fillId="19" borderId="111" xfId="0" applyFont="1" applyFill="1" applyBorder="1" applyAlignment="1">
      <alignment horizontal="center" vertical="center" wrapText="1"/>
    </xf>
    <xf numFmtId="0" fontId="24" fillId="19" borderId="112" xfId="0" applyFont="1" applyFill="1" applyBorder="1" applyAlignment="1">
      <alignment horizontal="center" vertical="center" wrapText="1"/>
    </xf>
    <xf numFmtId="0" fontId="42" fillId="19" borderId="111" xfId="0" applyFont="1" applyFill="1" applyBorder="1" applyAlignment="1">
      <alignment horizontal="center" vertical="center" wrapText="1"/>
    </xf>
    <xf numFmtId="0" fontId="42" fillId="19" borderId="114" xfId="0" applyFont="1" applyFill="1" applyBorder="1" applyAlignment="1">
      <alignment horizontal="center" vertical="center" wrapText="1"/>
    </xf>
    <xf numFmtId="0" fontId="24" fillId="0" borderId="114" xfId="0" applyFont="1" applyFill="1" applyBorder="1" applyAlignment="1">
      <alignment vertical="center" wrapText="1"/>
    </xf>
    <xf numFmtId="14" fontId="24" fillId="0" borderId="138" xfId="0" applyNumberFormat="1" applyFont="1" applyFill="1" applyBorder="1" applyAlignment="1">
      <alignment horizontal="center" vertical="center" wrapText="1"/>
    </xf>
    <xf numFmtId="0" fontId="35" fillId="0" borderId="173" xfId="0" applyFont="1" applyFill="1" applyBorder="1" applyAlignment="1">
      <alignment horizontal="justify" vertical="center" wrapText="1"/>
    </xf>
    <xf numFmtId="0" fontId="7" fillId="0" borderId="22" xfId="0" applyFont="1" applyFill="1" applyBorder="1" applyAlignment="1">
      <alignment horizontal="center" vertical="center"/>
    </xf>
    <xf numFmtId="0" fontId="0" fillId="0" borderId="174" xfId="0" applyBorder="1" applyAlignment="1">
      <alignment horizontal="center" vertical="center" wrapText="1"/>
    </xf>
    <xf numFmtId="0" fontId="0" fillId="0" borderId="174" xfId="0" applyBorder="1" applyAlignment="1">
      <alignment horizontal="center" vertical="center"/>
    </xf>
    <xf numFmtId="0" fontId="7" fillId="0" borderId="0" xfId="0" applyFont="1"/>
    <xf numFmtId="0" fontId="24" fillId="0" borderId="175" xfId="0" applyFont="1" applyFill="1" applyBorder="1" applyAlignment="1">
      <alignment horizontal="center" vertical="center" wrapText="1"/>
    </xf>
    <xf numFmtId="0" fontId="24" fillId="0" borderId="176" xfId="0" applyFont="1" applyFill="1" applyBorder="1" applyAlignment="1">
      <alignment horizontal="center" vertical="center" wrapText="1"/>
    </xf>
    <xf numFmtId="0" fontId="24" fillId="0" borderId="177" xfId="0" applyFont="1" applyFill="1" applyBorder="1" applyAlignment="1">
      <alignment horizontal="center" vertical="center" wrapText="1"/>
    </xf>
    <xf numFmtId="0" fontId="24" fillId="0" borderId="178" xfId="0" applyFont="1" applyFill="1" applyBorder="1" applyAlignment="1">
      <alignment horizontal="center" vertical="center" wrapText="1"/>
    </xf>
    <xf numFmtId="0" fontId="28" fillId="0" borderId="179" xfId="0" applyFont="1" applyFill="1" applyBorder="1" applyAlignment="1">
      <alignment horizontal="center" vertical="center" wrapText="1"/>
    </xf>
    <xf numFmtId="0" fontId="24" fillId="0" borderId="179" xfId="0" applyFont="1" applyFill="1" applyBorder="1" applyAlignment="1">
      <alignment horizontal="center" vertical="center" wrapText="1"/>
    </xf>
    <xf numFmtId="0" fontId="24" fillId="0" borderId="180" xfId="0" applyFont="1" applyFill="1" applyBorder="1" applyAlignment="1">
      <alignment horizontal="center" vertical="center" wrapText="1"/>
    </xf>
    <xf numFmtId="0" fontId="24" fillId="14" borderId="182" xfId="0" applyFont="1" applyFill="1" applyBorder="1" applyAlignment="1">
      <alignment horizontal="center" vertical="center" wrapText="1"/>
    </xf>
    <xf numFmtId="0" fontId="24" fillId="18" borderId="184" xfId="0" applyFont="1" applyFill="1" applyBorder="1" applyAlignment="1">
      <alignment horizontal="center" vertical="center" wrapText="1"/>
    </xf>
    <xf numFmtId="0" fontId="28" fillId="18" borderId="185" xfId="0" applyFont="1" applyFill="1" applyBorder="1" applyAlignment="1">
      <alignment horizontal="center" vertical="center" wrapText="1"/>
    </xf>
    <xf numFmtId="0" fontId="28" fillId="18" borderId="184" xfId="0" applyFont="1" applyFill="1" applyBorder="1" applyAlignment="1">
      <alignment horizontal="center" vertical="center" wrapText="1"/>
    </xf>
    <xf numFmtId="0" fontId="24" fillId="18" borderId="186" xfId="0" applyFont="1" applyFill="1" applyBorder="1" applyAlignment="1">
      <alignment horizontal="center" vertical="center" wrapText="1"/>
    </xf>
    <xf numFmtId="0" fontId="24" fillId="18" borderId="187" xfId="0" applyFont="1" applyFill="1" applyBorder="1" applyAlignment="1">
      <alignment horizontal="center" vertical="center" wrapText="1"/>
    </xf>
    <xf numFmtId="0" fontId="24" fillId="18" borderId="188" xfId="0" applyFont="1" applyFill="1" applyBorder="1" applyAlignment="1">
      <alignment horizontal="center" vertical="center" wrapText="1"/>
    </xf>
    <xf numFmtId="0" fontId="24" fillId="18" borderId="183" xfId="0" applyFont="1" applyFill="1" applyBorder="1" applyAlignment="1">
      <alignment horizontal="center" vertical="center" wrapText="1"/>
    </xf>
    <xf numFmtId="0" fontId="28" fillId="18" borderId="84" xfId="0" applyFont="1" applyFill="1" applyBorder="1" applyAlignment="1">
      <alignment horizontal="center" vertical="center" wrapText="1"/>
    </xf>
    <xf numFmtId="0" fontId="24" fillId="0" borderId="189" xfId="0" applyFont="1" applyFill="1" applyBorder="1" applyAlignment="1">
      <alignment horizontal="center" vertical="center" wrapText="1"/>
    </xf>
    <xf numFmtId="0" fontId="24" fillId="0" borderId="190" xfId="0" applyFont="1" applyFill="1" applyBorder="1" applyAlignment="1">
      <alignment horizontal="center" vertical="center" wrapText="1"/>
    </xf>
    <xf numFmtId="0" fontId="24" fillId="0" borderId="191" xfId="0" applyFont="1" applyFill="1" applyBorder="1" applyAlignment="1">
      <alignment horizontal="center" vertical="center" wrapText="1"/>
    </xf>
    <xf numFmtId="0" fontId="24" fillId="18" borderId="139" xfId="0" applyFont="1" applyFill="1" applyBorder="1" applyAlignment="1">
      <alignment horizontal="center" vertical="center" wrapText="1"/>
    </xf>
    <xf numFmtId="0" fontId="24" fillId="0" borderId="193" xfId="0" applyFont="1" applyFill="1" applyBorder="1" applyAlignment="1">
      <alignment horizontal="center" vertical="center" wrapText="1"/>
    </xf>
    <xf numFmtId="0" fontId="24" fillId="0" borderId="194" xfId="0" applyFont="1" applyFill="1" applyBorder="1" applyAlignment="1">
      <alignment horizontal="center" vertical="center" wrapText="1"/>
    </xf>
    <xf numFmtId="0" fontId="24" fillId="0" borderId="181" xfId="0" applyFont="1" applyFill="1" applyBorder="1" applyAlignment="1">
      <alignment horizontal="center" vertical="center" wrapText="1"/>
    </xf>
    <xf numFmtId="0" fontId="24" fillId="0" borderId="195" xfId="0" applyFont="1" applyFill="1" applyBorder="1" applyAlignment="1">
      <alignment horizontal="center" vertical="center" wrapText="1"/>
    </xf>
    <xf numFmtId="0" fontId="24" fillId="19" borderId="103" xfId="0" applyFont="1" applyFill="1" applyBorder="1" applyAlignment="1">
      <alignment horizontal="center" vertical="center" wrapText="1"/>
    </xf>
    <xf numFmtId="0" fontId="24" fillId="0" borderId="51" xfId="0" applyFont="1" applyFill="1" applyBorder="1" applyAlignment="1">
      <alignment horizontal="center" vertical="center" wrapText="1"/>
    </xf>
    <xf numFmtId="0" fontId="24" fillId="0" borderId="197" xfId="0" applyFont="1" applyFill="1" applyBorder="1" applyAlignment="1">
      <alignment horizontal="center" vertical="center" wrapText="1"/>
    </xf>
    <xf numFmtId="0" fontId="24" fillId="0" borderId="196" xfId="0" applyFont="1" applyFill="1" applyBorder="1" applyAlignment="1">
      <alignment horizontal="center" vertical="center" wrapText="1"/>
    </xf>
    <xf numFmtId="0" fontId="24" fillId="0" borderId="139" xfId="0" applyFont="1" applyFill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center" vertical="center"/>
    </xf>
    <xf numFmtId="0" fontId="27" fillId="0" borderId="162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vertical="center"/>
    </xf>
    <xf numFmtId="0" fontId="24" fillId="0" borderId="60" xfId="0" applyFont="1" applyFill="1" applyBorder="1" applyAlignment="1">
      <alignment vertical="center" shrinkToFit="1"/>
    </xf>
    <xf numFmtId="0" fontId="24" fillId="0" borderId="192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0" fontId="24" fillId="0" borderId="57" xfId="0" applyFont="1" applyFill="1" applyBorder="1" applyAlignment="1">
      <alignment horizontal="center" vertical="center"/>
    </xf>
    <xf numFmtId="0" fontId="24" fillId="0" borderId="68" xfId="0" applyFont="1" applyFill="1" applyBorder="1" applyAlignment="1">
      <alignment horizontal="center" vertical="center"/>
    </xf>
    <xf numFmtId="0" fontId="7" fillId="0" borderId="47" xfId="0" applyFont="1" applyBorder="1" applyAlignment="1">
      <alignment vertical="center"/>
    </xf>
    <xf numFmtId="0" fontId="24" fillId="14" borderId="88" xfId="0" applyFont="1" applyFill="1" applyBorder="1" applyAlignment="1">
      <alignment horizontal="center" vertical="center" wrapText="1"/>
    </xf>
    <xf numFmtId="0" fontId="24" fillId="14" borderId="100" xfId="0" applyFont="1" applyFill="1" applyBorder="1" applyAlignment="1">
      <alignment horizontal="center" vertical="center" wrapText="1"/>
    </xf>
    <xf numFmtId="0" fontId="24" fillId="14" borderId="172" xfId="0" applyFont="1" applyFill="1" applyBorder="1" applyAlignment="1">
      <alignment horizontal="center" vertical="center" wrapText="1"/>
    </xf>
    <xf numFmtId="0" fontId="24" fillId="14" borderId="198" xfId="0" applyFont="1" applyFill="1" applyBorder="1" applyAlignment="1">
      <alignment horizontal="center" vertical="center" wrapText="1"/>
    </xf>
    <xf numFmtId="0" fontId="24" fillId="14" borderId="125" xfId="0" applyFont="1" applyFill="1" applyBorder="1" applyAlignment="1">
      <alignment horizontal="center" vertical="center" wrapText="1"/>
    </xf>
    <xf numFmtId="0" fontId="14" fillId="0" borderId="199" xfId="0" applyFont="1" applyFill="1" applyBorder="1" applyAlignment="1">
      <alignment horizontal="center" vertical="center"/>
    </xf>
    <xf numFmtId="0" fontId="68" fillId="0" borderId="0" xfId="147" applyFont="1" applyFill="1" applyBorder="1" applyAlignment="1" applyProtection="1"/>
    <xf numFmtId="0" fontId="52" fillId="0" borderId="0" xfId="129" applyFont="1" applyFill="1" applyBorder="1" applyAlignment="1" applyProtection="1"/>
    <xf numFmtId="0" fontId="52" fillId="0" borderId="0" xfId="129" applyFont="1" applyFill="1" applyBorder="1" applyAlignment="1" applyProtection="1">
      <alignment wrapText="1"/>
    </xf>
    <xf numFmtId="0" fontId="2" fillId="0" borderId="20" xfId="0" applyFont="1" applyFill="1" applyBorder="1" applyAlignment="1">
      <alignment horizontal="justify" vertical="center"/>
    </xf>
    <xf numFmtId="0" fontId="24" fillId="0" borderId="208" xfId="0" applyFont="1" applyFill="1" applyBorder="1" applyAlignment="1">
      <alignment horizontal="justify" vertical="center" wrapText="1"/>
    </xf>
    <xf numFmtId="0" fontId="35" fillId="0" borderId="122" xfId="0" applyFont="1" applyFill="1" applyBorder="1" applyAlignment="1">
      <alignment horizontal="justify" vertical="center" wrapText="1"/>
    </xf>
    <xf numFmtId="0" fontId="24" fillId="0" borderId="169" xfId="0" applyFont="1" applyFill="1" applyBorder="1" applyAlignment="1">
      <alignment horizontal="justify" vertical="center" wrapText="1"/>
    </xf>
    <xf numFmtId="0" fontId="7" fillId="0" borderId="209" xfId="0" applyFont="1" applyFill="1" applyBorder="1" applyAlignment="1">
      <alignment horizontal="justify" vertical="center"/>
    </xf>
    <xf numFmtId="0" fontId="24" fillId="0" borderId="210" xfId="0" applyFont="1" applyFill="1" applyBorder="1" applyAlignment="1">
      <alignment horizontal="justify" vertical="center" wrapText="1"/>
    </xf>
    <xf numFmtId="0" fontId="24" fillId="0" borderId="122" xfId="0" applyFont="1" applyFill="1" applyBorder="1" applyAlignment="1">
      <alignment horizontal="justify" vertical="center" wrapText="1"/>
    </xf>
    <xf numFmtId="0" fontId="35" fillId="0" borderId="211" xfId="0" applyFont="1" applyFill="1" applyBorder="1" applyAlignment="1">
      <alignment horizontal="justify" vertical="center" wrapText="1"/>
    </xf>
    <xf numFmtId="0" fontId="0" fillId="0" borderId="212" xfId="0" applyFont="1" applyFill="1" applyBorder="1" applyAlignment="1">
      <alignment horizontal="justify" vertical="center"/>
    </xf>
    <xf numFmtId="0" fontId="34" fillId="0" borderId="173" xfId="0" applyFont="1" applyFill="1" applyBorder="1" applyAlignment="1">
      <alignment horizontal="justify" vertical="center" wrapText="1"/>
    </xf>
    <xf numFmtId="0" fontId="35" fillId="0" borderId="208" xfId="0" applyFont="1" applyFill="1" applyBorder="1" applyAlignment="1">
      <alignment horizontal="justify" vertical="center" wrapText="1"/>
    </xf>
    <xf numFmtId="0" fontId="29" fillId="0" borderId="211" xfId="0" applyFont="1" applyFill="1" applyBorder="1" applyAlignment="1">
      <alignment horizontal="justify" vertical="center" wrapText="1"/>
    </xf>
    <xf numFmtId="0" fontId="34" fillId="0" borderId="208" xfId="0" applyFont="1" applyFill="1" applyBorder="1" applyAlignment="1">
      <alignment horizontal="justify" vertical="center" wrapText="1"/>
    </xf>
    <xf numFmtId="0" fontId="24" fillId="0" borderId="213" xfId="0" applyFont="1" applyFill="1" applyBorder="1" applyAlignment="1">
      <alignment horizontal="justify" vertical="center" wrapText="1"/>
    </xf>
    <xf numFmtId="0" fontId="24" fillId="0" borderId="214" xfId="0" applyFont="1" applyFill="1" applyBorder="1" applyAlignment="1">
      <alignment horizontal="justify" vertical="center" wrapText="1"/>
    </xf>
    <xf numFmtId="0" fontId="24" fillId="0" borderId="215" xfId="0" applyFont="1" applyFill="1" applyBorder="1" applyAlignment="1">
      <alignment horizontal="justify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11" borderId="5" xfId="0" applyFont="1" applyFill="1" applyBorder="1" applyAlignment="1">
      <alignment horizontal="center" vertical="center" wrapText="1"/>
    </xf>
    <xf numFmtId="165" fontId="2" fillId="0" borderId="5" xfId="0" applyNumberFormat="1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12" borderId="5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justify" vertical="center"/>
    </xf>
    <xf numFmtId="0" fontId="0" fillId="0" borderId="5" xfId="0" applyBorder="1"/>
    <xf numFmtId="0" fontId="3" fillId="0" borderId="46" xfId="0" applyFont="1" applyBorder="1" applyAlignment="1">
      <alignment vertical="center"/>
    </xf>
    <xf numFmtId="0" fontId="3" fillId="0" borderId="65" xfId="0" applyFont="1" applyBorder="1" applyAlignment="1">
      <alignment vertical="center"/>
    </xf>
    <xf numFmtId="0" fontId="3" fillId="0" borderId="216" xfId="0" applyFont="1" applyBorder="1" applyAlignment="1">
      <alignment vertical="center"/>
    </xf>
    <xf numFmtId="1" fontId="0" fillId="0" borderId="5" xfId="0" applyNumberFormat="1" applyFill="1" applyBorder="1" applyAlignment="1">
      <alignment horizontal="right"/>
    </xf>
    <xf numFmtId="1" fontId="0" fillId="0" borderId="30" xfId="0" applyNumberFormat="1" applyFill="1" applyBorder="1" applyAlignment="1">
      <alignment horizontal="right"/>
    </xf>
    <xf numFmtId="0" fontId="0" fillId="0" borderId="29" xfId="0" applyFont="1" applyFill="1" applyBorder="1"/>
    <xf numFmtId="0" fontId="0" fillId="0" borderId="30" xfId="0" applyFont="1" applyFill="1" applyBorder="1"/>
    <xf numFmtId="0" fontId="7" fillId="0" borderId="174" xfId="0" applyFont="1" applyBorder="1" applyAlignment="1">
      <alignment horizontal="center" vertical="center" wrapText="1"/>
    </xf>
    <xf numFmtId="0" fontId="0" fillId="0" borderId="17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24" fillId="0" borderId="61" xfId="0" applyFont="1" applyFill="1" applyBorder="1" applyAlignment="1">
      <alignment horizontal="center" vertical="center" wrapText="1"/>
    </xf>
    <xf numFmtId="0" fontId="24" fillId="0" borderId="62" xfId="0" applyFont="1" applyFill="1" applyBorder="1" applyAlignment="1">
      <alignment horizontal="center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24" fillId="0" borderId="199" xfId="0" applyFont="1" applyFill="1" applyBorder="1" applyAlignment="1">
      <alignment horizontal="center" vertical="center" wrapText="1"/>
    </xf>
    <xf numFmtId="0" fontId="24" fillId="0" borderId="217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218" xfId="0" applyFont="1" applyFill="1" applyBorder="1" applyAlignment="1">
      <alignment horizontal="center" vertical="center" wrapText="1"/>
    </xf>
    <xf numFmtId="0" fontId="24" fillId="0" borderId="76" xfId="0" applyFont="1" applyFill="1" applyBorder="1" applyAlignment="1">
      <alignment horizontal="center" vertical="center" wrapText="1"/>
    </xf>
    <xf numFmtId="0" fontId="24" fillId="0" borderId="219" xfId="0" applyFont="1" applyFill="1" applyBorder="1" applyAlignment="1">
      <alignment horizontal="center" vertical="center" wrapText="1"/>
    </xf>
    <xf numFmtId="0" fontId="24" fillId="0" borderId="220" xfId="0" applyFont="1" applyFill="1" applyBorder="1" applyAlignment="1">
      <alignment horizontal="center" vertical="center" wrapText="1"/>
    </xf>
    <xf numFmtId="0" fontId="24" fillId="0" borderId="221" xfId="0" applyFont="1" applyFill="1" applyBorder="1" applyAlignment="1">
      <alignment horizontal="center" vertical="center" wrapText="1"/>
    </xf>
    <xf numFmtId="0" fontId="24" fillId="0" borderId="222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2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0" fillId="0" borderId="62" xfId="0" applyBorder="1" applyAlignment="1">
      <alignment horizontal="justify" vertical="center"/>
    </xf>
    <xf numFmtId="0" fontId="0" fillId="0" borderId="61" xfId="0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14" fontId="2" fillId="0" borderId="62" xfId="0" applyNumberFormat="1" applyFont="1" applyFill="1" applyBorder="1" applyAlignment="1">
      <alignment horizontal="left" vertical="top" wrapText="1"/>
    </xf>
    <xf numFmtId="14" fontId="0" fillId="0" borderId="61" xfId="0" applyNumberFormat="1" applyBorder="1" applyAlignment="1">
      <alignment horizontal="left" vertical="top"/>
    </xf>
    <xf numFmtId="14" fontId="0" fillId="0" borderId="2" xfId="0" applyNumberFormat="1" applyBorder="1" applyAlignment="1">
      <alignment horizontal="left" vertical="top"/>
    </xf>
    <xf numFmtId="14" fontId="2" fillId="0" borderId="62" xfId="0" applyNumberFormat="1" applyFont="1" applyFill="1" applyBorder="1" applyAlignment="1">
      <alignment horizontal="left" vertical="top"/>
    </xf>
    <xf numFmtId="0" fontId="0" fillId="0" borderId="62" xfId="0" applyFill="1" applyBorder="1" applyAlignment="1">
      <alignment horizontal="justify" vertical="center"/>
    </xf>
    <xf numFmtId="0" fontId="2" fillId="0" borderId="5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right"/>
    </xf>
    <xf numFmtId="49" fontId="20" fillId="0" borderId="0" xfId="0" applyNumberFormat="1" applyFont="1" applyAlignment="1">
      <alignment horizontal="right"/>
    </xf>
    <xf numFmtId="0" fontId="21" fillId="0" borderId="0" xfId="0" applyFont="1" applyAlignment="1"/>
    <xf numFmtId="0" fontId="2" fillId="0" borderId="44" xfId="0" applyFont="1" applyFill="1" applyBorder="1" applyAlignment="1"/>
    <xf numFmtId="0" fontId="0" fillId="0" borderId="44" xfId="0" applyBorder="1" applyAlignment="1"/>
    <xf numFmtId="0" fontId="0" fillId="0" borderId="77" xfId="0" applyBorder="1" applyAlignment="1"/>
    <xf numFmtId="0" fontId="8" fillId="0" borderId="14" xfId="0" applyFont="1" applyFill="1" applyBorder="1" applyAlignment="1">
      <alignment horizontal="center" vertical="center"/>
    </xf>
    <xf numFmtId="0" fontId="18" fillId="0" borderId="74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right"/>
    </xf>
    <xf numFmtId="0" fontId="2" fillId="0" borderId="38" xfId="0" applyFont="1" applyBorder="1" applyAlignment="1">
      <alignment horizontal="right"/>
    </xf>
    <xf numFmtId="0" fontId="0" fillId="0" borderId="69" xfId="0" applyBorder="1" applyAlignment="1"/>
    <xf numFmtId="164" fontId="3" fillId="0" borderId="24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11" fillId="0" borderId="22" xfId="0" applyFont="1" applyBorder="1" applyAlignment="1">
      <alignment horizontal="left"/>
    </xf>
  </cellXfs>
  <cellStyles count="189">
    <cellStyle name="20 % - Accent1 2" xfId="1" xr:uid="{00000000-0005-0000-0000-000000000000}"/>
    <cellStyle name="20 % - Accent1 2 2" xfId="2" xr:uid="{00000000-0005-0000-0000-000001000000}"/>
    <cellStyle name="20 % - Accent1 3" xfId="3" xr:uid="{00000000-0005-0000-0000-000002000000}"/>
    <cellStyle name="20 % - Accent2 2" xfId="4" xr:uid="{00000000-0005-0000-0000-000003000000}"/>
    <cellStyle name="20 % - Accent2 2 2" xfId="5" xr:uid="{00000000-0005-0000-0000-000004000000}"/>
    <cellStyle name="20 % - Accent2 3" xfId="6" xr:uid="{00000000-0005-0000-0000-000005000000}"/>
    <cellStyle name="20 % - Accent3 2" xfId="7" xr:uid="{00000000-0005-0000-0000-000006000000}"/>
    <cellStyle name="20 % - Accent3 2 2" xfId="8" xr:uid="{00000000-0005-0000-0000-000007000000}"/>
    <cellStyle name="20 % - Accent3 3" xfId="9" xr:uid="{00000000-0005-0000-0000-000008000000}"/>
    <cellStyle name="20 % - Accent4 2" xfId="10" xr:uid="{00000000-0005-0000-0000-000009000000}"/>
    <cellStyle name="20 % - Accent4 2 2" xfId="11" xr:uid="{00000000-0005-0000-0000-00000A000000}"/>
    <cellStyle name="20 % - Accent4 3" xfId="12" xr:uid="{00000000-0005-0000-0000-00000B000000}"/>
    <cellStyle name="20 % - Accent5 2" xfId="13" xr:uid="{00000000-0005-0000-0000-00000C000000}"/>
    <cellStyle name="20 % - Accent5 2 2" xfId="14" xr:uid="{00000000-0005-0000-0000-00000D000000}"/>
    <cellStyle name="20 % - Accent5 3" xfId="15" xr:uid="{00000000-0005-0000-0000-00000E000000}"/>
    <cellStyle name="20 % - Accent6 2" xfId="16" xr:uid="{00000000-0005-0000-0000-00000F000000}"/>
    <cellStyle name="20 % - Accent6 2 2" xfId="17" xr:uid="{00000000-0005-0000-0000-000010000000}"/>
    <cellStyle name="20 % - Accent6 3" xfId="18" xr:uid="{00000000-0005-0000-0000-000011000000}"/>
    <cellStyle name="40 % - Accent1 2" xfId="19" xr:uid="{00000000-0005-0000-0000-000012000000}"/>
    <cellStyle name="40 % - Accent1 2 2" xfId="20" xr:uid="{00000000-0005-0000-0000-000013000000}"/>
    <cellStyle name="40 % - Accent1 3" xfId="21" xr:uid="{00000000-0005-0000-0000-000014000000}"/>
    <cellStyle name="40 % - Accent2 2" xfId="22" xr:uid="{00000000-0005-0000-0000-000015000000}"/>
    <cellStyle name="40 % - Accent2 2 2" xfId="23" xr:uid="{00000000-0005-0000-0000-000016000000}"/>
    <cellStyle name="40 % - Accent2 3" xfId="24" xr:uid="{00000000-0005-0000-0000-000017000000}"/>
    <cellStyle name="40 % - Accent3 2" xfId="25" xr:uid="{00000000-0005-0000-0000-000018000000}"/>
    <cellStyle name="40 % - Accent3 2 2" xfId="26" xr:uid="{00000000-0005-0000-0000-000019000000}"/>
    <cellStyle name="40 % - Accent3 3" xfId="27" xr:uid="{00000000-0005-0000-0000-00001A000000}"/>
    <cellStyle name="40 % - Accent4 2" xfId="28" xr:uid="{00000000-0005-0000-0000-00001B000000}"/>
    <cellStyle name="40 % - Accent4 2 2" xfId="29" xr:uid="{00000000-0005-0000-0000-00001C000000}"/>
    <cellStyle name="40 % - Accent4 3" xfId="30" xr:uid="{00000000-0005-0000-0000-00001D000000}"/>
    <cellStyle name="40 % - Accent5 2" xfId="31" xr:uid="{00000000-0005-0000-0000-00001E000000}"/>
    <cellStyle name="40 % - Accent5 2 2" xfId="32" xr:uid="{00000000-0005-0000-0000-00001F000000}"/>
    <cellStyle name="40 % - Accent5 3" xfId="33" xr:uid="{00000000-0005-0000-0000-000020000000}"/>
    <cellStyle name="40 % - Accent6 2" xfId="34" xr:uid="{00000000-0005-0000-0000-000021000000}"/>
    <cellStyle name="40 % - Accent6 2 2" xfId="35" xr:uid="{00000000-0005-0000-0000-000022000000}"/>
    <cellStyle name="40 % - Accent6 3" xfId="36" xr:uid="{00000000-0005-0000-0000-000023000000}"/>
    <cellStyle name="60 % - Accent1 2" xfId="37" xr:uid="{00000000-0005-0000-0000-000024000000}"/>
    <cellStyle name="60 % - Accent1 3" xfId="38" xr:uid="{00000000-0005-0000-0000-000025000000}"/>
    <cellStyle name="60 % - Accent2 2" xfId="39" xr:uid="{00000000-0005-0000-0000-000026000000}"/>
    <cellStyle name="60 % - Accent2 3" xfId="40" xr:uid="{00000000-0005-0000-0000-000027000000}"/>
    <cellStyle name="60 % - Accent3 2" xfId="41" xr:uid="{00000000-0005-0000-0000-000028000000}"/>
    <cellStyle name="60 % - Accent3 3" xfId="42" xr:uid="{00000000-0005-0000-0000-000029000000}"/>
    <cellStyle name="60 % - Accent4 2" xfId="43" xr:uid="{00000000-0005-0000-0000-00002A000000}"/>
    <cellStyle name="60 % - Accent4 3" xfId="44" xr:uid="{00000000-0005-0000-0000-00002B000000}"/>
    <cellStyle name="60 % - Accent5 2" xfId="45" xr:uid="{00000000-0005-0000-0000-00002C000000}"/>
    <cellStyle name="60 % - Accent5 3" xfId="46" xr:uid="{00000000-0005-0000-0000-00002D000000}"/>
    <cellStyle name="60 % - Accent6 2" xfId="47" xr:uid="{00000000-0005-0000-0000-00002E000000}"/>
    <cellStyle name="60 % - Accent6 3" xfId="48" xr:uid="{00000000-0005-0000-0000-00002F000000}"/>
    <cellStyle name="Accent1 2" xfId="49" xr:uid="{00000000-0005-0000-0000-000030000000}"/>
    <cellStyle name="Accent1 3" xfId="50" xr:uid="{00000000-0005-0000-0000-000031000000}"/>
    <cellStyle name="Accent2 2" xfId="51" xr:uid="{00000000-0005-0000-0000-000032000000}"/>
    <cellStyle name="Accent2 3" xfId="52" xr:uid="{00000000-0005-0000-0000-000033000000}"/>
    <cellStyle name="Accent3 2" xfId="53" xr:uid="{00000000-0005-0000-0000-000034000000}"/>
    <cellStyle name="Accent3 3" xfId="54" xr:uid="{00000000-0005-0000-0000-000035000000}"/>
    <cellStyle name="Accent4 2" xfId="55" xr:uid="{00000000-0005-0000-0000-000036000000}"/>
    <cellStyle name="Accent4 3" xfId="56" xr:uid="{00000000-0005-0000-0000-000037000000}"/>
    <cellStyle name="Accent5 2" xfId="57" xr:uid="{00000000-0005-0000-0000-000038000000}"/>
    <cellStyle name="Accent5 3" xfId="58" xr:uid="{00000000-0005-0000-0000-000039000000}"/>
    <cellStyle name="Accent6 2" xfId="59" xr:uid="{00000000-0005-0000-0000-00003A000000}"/>
    <cellStyle name="Accent6 3" xfId="60" xr:uid="{00000000-0005-0000-0000-00003B000000}"/>
    <cellStyle name="Avertissement 2" xfId="61" xr:uid="{00000000-0005-0000-0000-00003C000000}"/>
    <cellStyle name="Avertissement 3" xfId="62" xr:uid="{00000000-0005-0000-0000-00003D000000}"/>
    <cellStyle name="Calcul 2" xfId="63" xr:uid="{00000000-0005-0000-0000-00003E000000}"/>
    <cellStyle name="Calcul 3" xfId="64" xr:uid="{00000000-0005-0000-0000-00003F000000}"/>
    <cellStyle name="Cellule liée 2" xfId="65" xr:uid="{00000000-0005-0000-0000-000040000000}"/>
    <cellStyle name="Cellule liée 3" xfId="66" xr:uid="{00000000-0005-0000-0000-000041000000}"/>
    <cellStyle name="cf1" xfId="67" xr:uid="{00000000-0005-0000-0000-000042000000}"/>
    <cellStyle name="cf1 2" xfId="68" xr:uid="{00000000-0005-0000-0000-000043000000}"/>
    <cellStyle name="cf1 3" xfId="69" xr:uid="{00000000-0005-0000-0000-000044000000}"/>
    <cellStyle name="cf2" xfId="70" xr:uid="{00000000-0005-0000-0000-000045000000}"/>
    <cellStyle name="cf2 2" xfId="71" xr:uid="{00000000-0005-0000-0000-000046000000}"/>
    <cellStyle name="cf2 3" xfId="72" xr:uid="{00000000-0005-0000-0000-000047000000}"/>
    <cellStyle name="cf3" xfId="73" xr:uid="{00000000-0005-0000-0000-000048000000}"/>
    <cellStyle name="cf3 2" xfId="74" xr:uid="{00000000-0005-0000-0000-000049000000}"/>
    <cellStyle name="cf3 3" xfId="75" xr:uid="{00000000-0005-0000-0000-00004A000000}"/>
    <cellStyle name="cf4" xfId="76" xr:uid="{00000000-0005-0000-0000-00004B000000}"/>
    <cellStyle name="cf4 2" xfId="77" xr:uid="{00000000-0005-0000-0000-00004C000000}"/>
    <cellStyle name="cf4 3" xfId="78" xr:uid="{00000000-0005-0000-0000-00004D000000}"/>
    <cellStyle name="cf5" xfId="79" xr:uid="{00000000-0005-0000-0000-00004E000000}"/>
    <cellStyle name="cf5 2" xfId="80" xr:uid="{00000000-0005-0000-0000-00004F000000}"/>
    <cellStyle name="cf5 3" xfId="81" xr:uid="{00000000-0005-0000-0000-000050000000}"/>
    <cellStyle name="cf6" xfId="82" xr:uid="{00000000-0005-0000-0000-000051000000}"/>
    <cellStyle name="cf6 2" xfId="83" xr:uid="{00000000-0005-0000-0000-000052000000}"/>
    <cellStyle name="cf6 3" xfId="84" xr:uid="{00000000-0005-0000-0000-000053000000}"/>
    <cellStyle name="cf7" xfId="85" xr:uid="{00000000-0005-0000-0000-000054000000}"/>
    <cellStyle name="cf7 2" xfId="86" xr:uid="{00000000-0005-0000-0000-000055000000}"/>
    <cellStyle name="cf7 3" xfId="87" xr:uid="{00000000-0005-0000-0000-000056000000}"/>
    <cellStyle name="cf8" xfId="88" xr:uid="{00000000-0005-0000-0000-000057000000}"/>
    <cellStyle name="cf8 2" xfId="89" xr:uid="{00000000-0005-0000-0000-000058000000}"/>
    <cellStyle name="cf8 3" xfId="90" xr:uid="{00000000-0005-0000-0000-000059000000}"/>
    <cellStyle name="cf9" xfId="91" xr:uid="{00000000-0005-0000-0000-00005A000000}"/>
    <cellStyle name="cf9 2" xfId="92" xr:uid="{00000000-0005-0000-0000-00005B000000}"/>
    <cellStyle name="cf9 3" xfId="93" xr:uid="{00000000-0005-0000-0000-00005C000000}"/>
    <cellStyle name="Commentaire 2" xfId="94" xr:uid="{00000000-0005-0000-0000-00005D000000}"/>
    <cellStyle name="Commentaire 2 10" xfId="95" xr:uid="{00000000-0005-0000-0000-00005E000000}"/>
    <cellStyle name="Commentaire 2 2" xfId="96" xr:uid="{00000000-0005-0000-0000-00005F000000}"/>
    <cellStyle name="Commentaire 2 3" xfId="97" xr:uid="{00000000-0005-0000-0000-000060000000}"/>
    <cellStyle name="Commentaire 2 4" xfId="98" xr:uid="{00000000-0005-0000-0000-000061000000}"/>
    <cellStyle name="Commentaire 2 5" xfId="99" xr:uid="{00000000-0005-0000-0000-000062000000}"/>
    <cellStyle name="Commentaire 2 6" xfId="100" xr:uid="{00000000-0005-0000-0000-000063000000}"/>
    <cellStyle name="Commentaire 2 7" xfId="101" xr:uid="{00000000-0005-0000-0000-000064000000}"/>
    <cellStyle name="Commentaire 2 8" xfId="102" xr:uid="{00000000-0005-0000-0000-000065000000}"/>
    <cellStyle name="Commentaire 2 9" xfId="103" xr:uid="{00000000-0005-0000-0000-000066000000}"/>
    <cellStyle name="Commentaire 3" xfId="104" xr:uid="{00000000-0005-0000-0000-000067000000}"/>
    <cellStyle name="Commentaire 3 2" xfId="105" xr:uid="{00000000-0005-0000-0000-000068000000}"/>
    <cellStyle name="Commentaire 4" xfId="106" xr:uid="{00000000-0005-0000-0000-000069000000}"/>
    <cellStyle name="ConditionalStyle_1" xfId="107" xr:uid="{00000000-0005-0000-0000-00006A000000}"/>
    <cellStyle name="Entrée 2" xfId="108" xr:uid="{00000000-0005-0000-0000-00006B000000}"/>
    <cellStyle name="Entrée 3" xfId="109" xr:uid="{00000000-0005-0000-0000-00006C000000}"/>
    <cellStyle name="Euro" xfId="110" xr:uid="{00000000-0005-0000-0000-00006D000000}"/>
    <cellStyle name="Excel Built-in Normal" xfId="111" xr:uid="{00000000-0005-0000-0000-00006E000000}"/>
    <cellStyle name="Excel Built-in Normal 1" xfId="112" xr:uid="{00000000-0005-0000-0000-00006F000000}"/>
    <cellStyle name="Excel Built-in Normal 1 1 1" xfId="113" xr:uid="{00000000-0005-0000-0000-000070000000}"/>
    <cellStyle name="Excel Built-in Normal 1 1 1 1" xfId="114" xr:uid="{00000000-0005-0000-0000-000071000000}"/>
    <cellStyle name="Excel Built-in Normal 1 1 1 1 1" xfId="115" xr:uid="{00000000-0005-0000-0000-000072000000}"/>
    <cellStyle name="Excel Built-in Normal 1 1 1 1 1 1" xfId="116" xr:uid="{00000000-0005-0000-0000-000073000000}"/>
    <cellStyle name="Excel Built-in Normal 2" xfId="117" xr:uid="{00000000-0005-0000-0000-000074000000}"/>
    <cellStyle name="Excel Built-in Percent" xfId="118" xr:uid="{00000000-0005-0000-0000-000075000000}"/>
    <cellStyle name="Heading 1" xfId="119" xr:uid="{00000000-0005-0000-0000-000076000000}"/>
    <cellStyle name="Heading 1 1" xfId="120" xr:uid="{00000000-0005-0000-0000-000077000000}"/>
    <cellStyle name="Heading1 1" xfId="121" xr:uid="{00000000-0005-0000-0000-000078000000}"/>
    <cellStyle name="Heading1 1 1" xfId="122" xr:uid="{00000000-0005-0000-0000-000079000000}"/>
    <cellStyle name="Insatisfaisant 2" xfId="123" xr:uid="{00000000-0005-0000-0000-00007A000000}"/>
    <cellStyle name="Insatisfaisant 3" xfId="124" xr:uid="{00000000-0005-0000-0000-00007B000000}"/>
    <cellStyle name="Neutre 2" xfId="125" xr:uid="{00000000-0005-0000-0000-00007C000000}"/>
    <cellStyle name="Neutre 3" xfId="126" xr:uid="{00000000-0005-0000-0000-00007D000000}"/>
    <cellStyle name="Normal" xfId="0" builtinId="0"/>
    <cellStyle name="Normal 16" xfId="127" xr:uid="{00000000-0005-0000-0000-00007F000000}"/>
    <cellStyle name="Normal 2 2" xfId="128" xr:uid="{00000000-0005-0000-0000-000080000000}"/>
    <cellStyle name="Normal 2 2 2" xfId="129" xr:uid="{00000000-0005-0000-0000-000081000000}"/>
    <cellStyle name="Normal 2 2 2 2" xfId="130" xr:uid="{00000000-0005-0000-0000-000082000000}"/>
    <cellStyle name="Normal 2 2 2 2 2" xfId="131" xr:uid="{00000000-0005-0000-0000-000083000000}"/>
    <cellStyle name="Normal 2 2 2 3" xfId="132" xr:uid="{00000000-0005-0000-0000-000084000000}"/>
    <cellStyle name="Normal 2 2 2 4" xfId="133" xr:uid="{00000000-0005-0000-0000-000085000000}"/>
    <cellStyle name="Normal 2 2 3" xfId="134" xr:uid="{00000000-0005-0000-0000-000086000000}"/>
    <cellStyle name="Normal 2 2 4" xfId="135" xr:uid="{00000000-0005-0000-0000-000087000000}"/>
    <cellStyle name="Normal 2 2 5" xfId="136" xr:uid="{00000000-0005-0000-0000-000088000000}"/>
    <cellStyle name="Normal 2 2 6" xfId="137" xr:uid="{00000000-0005-0000-0000-000089000000}"/>
    <cellStyle name="Normal 2 3" xfId="138" xr:uid="{00000000-0005-0000-0000-00008A000000}"/>
    <cellStyle name="Normal 2 3 2" xfId="139" xr:uid="{00000000-0005-0000-0000-00008B000000}"/>
    <cellStyle name="Normal 2 3 3" xfId="140" xr:uid="{00000000-0005-0000-0000-00008C000000}"/>
    <cellStyle name="Normal 2 4" xfId="141" xr:uid="{00000000-0005-0000-0000-00008D000000}"/>
    <cellStyle name="Normal 2 4 2" xfId="142" xr:uid="{00000000-0005-0000-0000-00008E000000}"/>
    <cellStyle name="Normal 2 5" xfId="143" xr:uid="{00000000-0005-0000-0000-00008F000000}"/>
    <cellStyle name="Normal 2 5 2" xfId="144" xr:uid="{00000000-0005-0000-0000-000090000000}"/>
    <cellStyle name="Normal 2 6" xfId="145" xr:uid="{00000000-0005-0000-0000-000091000000}"/>
    <cellStyle name="Normal 2 6 2" xfId="146" xr:uid="{00000000-0005-0000-0000-000092000000}"/>
    <cellStyle name="Normal 3" xfId="147" xr:uid="{00000000-0005-0000-0000-000093000000}"/>
    <cellStyle name="Normal 3 2" xfId="148" xr:uid="{00000000-0005-0000-0000-000094000000}"/>
    <cellStyle name="Normal 3 3" xfId="149" xr:uid="{00000000-0005-0000-0000-000095000000}"/>
    <cellStyle name="Normal 3 3 2" xfId="150" xr:uid="{00000000-0005-0000-0000-000096000000}"/>
    <cellStyle name="Normal 3 4" xfId="151" xr:uid="{00000000-0005-0000-0000-000097000000}"/>
    <cellStyle name="Normal 4" xfId="152" xr:uid="{00000000-0005-0000-0000-000098000000}"/>
    <cellStyle name="Normal 4 2" xfId="153" xr:uid="{00000000-0005-0000-0000-000099000000}"/>
    <cellStyle name="Normal 4 3" xfId="154" xr:uid="{00000000-0005-0000-0000-00009A000000}"/>
    <cellStyle name="Normal 4 4" xfId="155" xr:uid="{00000000-0005-0000-0000-00009B000000}"/>
    <cellStyle name="Normal 4 5" xfId="156" xr:uid="{00000000-0005-0000-0000-00009C000000}"/>
    <cellStyle name="Normal 4 6" xfId="157" xr:uid="{00000000-0005-0000-0000-00009D000000}"/>
    <cellStyle name="Normal 4 7" xfId="158" xr:uid="{00000000-0005-0000-0000-00009E000000}"/>
    <cellStyle name="Normal 4 8" xfId="159" xr:uid="{00000000-0005-0000-0000-00009F000000}"/>
    <cellStyle name="Normal 4 9" xfId="160" xr:uid="{00000000-0005-0000-0000-0000A0000000}"/>
    <cellStyle name="Normal 5" xfId="161" xr:uid="{00000000-0005-0000-0000-0000A1000000}"/>
    <cellStyle name="Normal 6" xfId="162" xr:uid="{00000000-0005-0000-0000-0000A2000000}"/>
    <cellStyle name="Normal 7" xfId="163" xr:uid="{00000000-0005-0000-0000-0000A3000000}"/>
    <cellStyle name="Result 1" xfId="164" xr:uid="{00000000-0005-0000-0000-0000A4000000}"/>
    <cellStyle name="Result 1 1" xfId="165" xr:uid="{00000000-0005-0000-0000-0000A5000000}"/>
    <cellStyle name="Result2 1" xfId="166" xr:uid="{00000000-0005-0000-0000-0000A6000000}"/>
    <cellStyle name="Result2 1 1" xfId="167" xr:uid="{00000000-0005-0000-0000-0000A7000000}"/>
    <cellStyle name="Satisfaisant 2" xfId="168" xr:uid="{00000000-0005-0000-0000-0000A8000000}"/>
    <cellStyle name="Satisfaisant 3" xfId="169" xr:uid="{00000000-0005-0000-0000-0000A9000000}"/>
    <cellStyle name="Sortie 2" xfId="170" xr:uid="{00000000-0005-0000-0000-0000AA000000}"/>
    <cellStyle name="Sortie 3" xfId="171" xr:uid="{00000000-0005-0000-0000-0000AB000000}"/>
    <cellStyle name="Texte explicatif 2" xfId="172" xr:uid="{00000000-0005-0000-0000-0000AC000000}"/>
    <cellStyle name="Texte explicatif 3" xfId="173" xr:uid="{00000000-0005-0000-0000-0000AD000000}"/>
    <cellStyle name="Titre 1" xfId="174" xr:uid="{00000000-0005-0000-0000-0000AE000000}"/>
    <cellStyle name="Titre 1 2" xfId="175" xr:uid="{00000000-0005-0000-0000-0000AF000000}"/>
    <cellStyle name="Titre 1 3" xfId="176" xr:uid="{00000000-0005-0000-0000-0000B0000000}"/>
    <cellStyle name="Titre 1 2" xfId="177" xr:uid="{00000000-0005-0000-0000-0000B1000000}"/>
    <cellStyle name="Titre 1 3" xfId="178" xr:uid="{00000000-0005-0000-0000-0000B2000000}"/>
    <cellStyle name="Titre 2 2" xfId="179" xr:uid="{00000000-0005-0000-0000-0000B3000000}"/>
    <cellStyle name="Titre 2 3" xfId="180" xr:uid="{00000000-0005-0000-0000-0000B4000000}"/>
    <cellStyle name="Titre 3 2" xfId="181" xr:uid="{00000000-0005-0000-0000-0000B5000000}"/>
    <cellStyle name="Titre 3 3" xfId="182" xr:uid="{00000000-0005-0000-0000-0000B6000000}"/>
    <cellStyle name="Titre 4 2" xfId="183" xr:uid="{00000000-0005-0000-0000-0000B7000000}"/>
    <cellStyle name="Titre 4 3" xfId="184" xr:uid="{00000000-0005-0000-0000-0000B8000000}"/>
    <cellStyle name="Total 2" xfId="185" xr:uid="{00000000-0005-0000-0000-0000B9000000}"/>
    <cellStyle name="Total 3" xfId="186" xr:uid="{00000000-0005-0000-0000-0000BA000000}"/>
    <cellStyle name="Vérification 2" xfId="187" xr:uid="{00000000-0005-0000-0000-0000BB000000}"/>
    <cellStyle name="Vérification 3" xfId="188" xr:uid="{00000000-0005-0000-0000-0000BC000000}"/>
  </cellStyles>
  <dxfs count="34">
    <dxf>
      <fill>
        <patternFill>
          <bgColor indexed="14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46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rgb="FF00FF00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indexed="22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46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ill>
        <patternFill>
          <bgColor indexed="15"/>
        </patternFill>
      </fill>
    </dxf>
    <dxf>
      <fill>
        <patternFill>
          <bgColor indexed="50"/>
        </patternFill>
      </fill>
    </dxf>
    <dxf>
      <fill>
        <patternFill>
          <bgColor indexed="22"/>
        </patternFill>
      </fill>
    </dxf>
    <dxf>
      <fill>
        <patternFill>
          <bgColor indexed="14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46"/>
        </patternFill>
      </fill>
    </dxf>
    <dxf>
      <fill>
        <patternFill>
          <bgColor indexed="11"/>
        </patternFill>
      </fill>
    </dxf>
  </dxfs>
  <tableStyles count="0" defaultTableStyle="TableStyleMedium9" defaultPivotStyle="PivotStyleLight16"/>
  <colors>
    <mruColors>
      <color rgb="FFFF0000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5</xdr:row>
      <xdr:rowOff>28575</xdr:rowOff>
    </xdr:from>
    <xdr:to>
      <xdr:col>7</xdr:col>
      <xdr:colOff>123825</xdr:colOff>
      <xdr:row>7</xdr:row>
      <xdr:rowOff>9525</xdr:rowOff>
    </xdr:to>
    <xdr:sp macro="" textlink="">
      <xdr:nvSpPr>
        <xdr:cNvPr id="15399" name="AutoShape 1">
          <a:extLst>
            <a:ext uri="{FF2B5EF4-FFF2-40B4-BE49-F238E27FC236}">
              <a16:creationId xmlns:a16="http://schemas.microsoft.com/office/drawing/2014/main" id="{00000000-0008-0000-0100-0000273C0000}"/>
            </a:ext>
          </a:extLst>
        </xdr:cNvPr>
        <xdr:cNvSpPr>
          <a:spLocks/>
        </xdr:cNvSpPr>
      </xdr:nvSpPr>
      <xdr:spPr bwMode="auto">
        <a:xfrm>
          <a:off x="4886325" y="914400"/>
          <a:ext cx="76200" cy="323850"/>
        </a:xfrm>
        <a:prstGeom prst="rightBrace">
          <a:avLst>
            <a:gd name="adj1" fmla="val 3541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19050</xdr:colOff>
      <xdr:row>21</xdr:row>
      <xdr:rowOff>28575</xdr:rowOff>
    </xdr:from>
    <xdr:to>
      <xdr:col>7</xdr:col>
      <xdr:colOff>95250</xdr:colOff>
      <xdr:row>23</xdr:row>
      <xdr:rowOff>0</xdr:rowOff>
    </xdr:to>
    <xdr:sp macro="" textlink="">
      <xdr:nvSpPr>
        <xdr:cNvPr id="15400" name="AutoShape 6">
          <a:extLst>
            <a:ext uri="{FF2B5EF4-FFF2-40B4-BE49-F238E27FC236}">
              <a16:creationId xmlns:a16="http://schemas.microsoft.com/office/drawing/2014/main" id="{00000000-0008-0000-0100-0000283C0000}"/>
            </a:ext>
          </a:extLst>
        </xdr:cNvPr>
        <xdr:cNvSpPr>
          <a:spLocks/>
        </xdr:cNvSpPr>
      </xdr:nvSpPr>
      <xdr:spPr bwMode="auto">
        <a:xfrm>
          <a:off x="4857750" y="3819525"/>
          <a:ext cx="76200" cy="295275"/>
        </a:xfrm>
        <a:prstGeom prst="rightBrace">
          <a:avLst>
            <a:gd name="adj1" fmla="val 3229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314325</xdr:colOff>
      <xdr:row>13</xdr:row>
      <xdr:rowOff>104775</xdr:rowOff>
    </xdr:from>
    <xdr:to>
      <xdr:col>7</xdr:col>
      <xdr:colOff>85725</xdr:colOff>
      <xdr:row>14</xdr:row>
      <xdr:rowOff>57150</xdr:rowOff>
    </xdr:to>
    <xdr:sp macro="" textlink="">
      <xdr:nvSpPr>
        <xdr:cNvPr id="15401" name="AutoShape 25">
          <a:extLst>
            <a:ext uri="{FF2B5EF4-FFF2-40B4-BE49-F238E27FC236}">
              <a16:creationId xmlns:a16="http://schemas.microsoft.com/office/drawing/2014/main" id="{00000000-0008-0000-0100-0000293C0000}"/>
            </a:ext>
          </a:extLst>
        </xdr:cNvPr>
        <xdr:cNvSpPr>
          <a:spLocks noChangeArrowheads="1"/>
        </xdr:cNvSpPr>
      </xdr:nvSpPr>
      <xdr:spPr bwMode="auto">
        <a:xfrm rot="-1626193">
          <a:off x="4724400" y="2333625"/>
          <a:ext cx="200025" cy="285750"/>
        </a:xfrm>
        <a:prstGeom prst="rightArrow">
          <a:avLst>
            <a:gd name="adj1" fmla="val 50000"/>
            <a:gd name="adj2" fmla="val 2500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285750</xdr:colOff>
      <xdr:row>14</xdr:row>
      <xdr:rowOff>161925</xdr:rowOff>
    </xdr:from>
    <xdr:to>
      <xdr:col>7</xdr:col>
      <xdr:colOff>114300</xdr:colOff>
      <xdr:row>15</xdr:row>
      <xdr:rowOff>114300</xdr:rowOff>
    </xdr:to>
    <xdr:sp macro="" textlink="">
      <xdr:nvSpPr>
        <xdr:cNvPr id="15402" name="AutoShape 26">
          <a:extLst>
            <a:ext uri="{FF2B5EF4-FFF2-40B4-BE49-F238E27FC236}">
              <a16:creationId xmlns:a16="http://schemas.microsoft.com/office/drawing/2014/main" id="{00000000-0008-0000-0100-00002A3C0000}"/>
            </a:ext>
          </a:extLst>
        </xdr:cNvPr>
        <xdr:cNvSpPr>
          <a:spLocks noChangeArrowheads="1"/>
        </xdr:cNvSpPr>
      </xdr:nvSpPr>
      <xdr:spPr bwMode="auto">
        <a:xfrm rot="828340">
          <a:off x="4695825" y="2724150"/>
          <a:ext cx="257175" cy="123825"/>
        </a:xfrm>
        <a:prstGeom prst="rightArrow">
          <a:avLst>
            <a:gd name="adj1" fmla="val 50000"/>
            <a:gd name="adj2" fmla="val 51923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315"/>
  <sheetViews>
    <sheetView topLeftCell="B1" zoomScaleNormal="75" workbookViewId="0">
      <selection activeCell="J14" sqref="J14"/>
    </sheetView>
  </sheetViews>
  <sheetFormatPr baseColWidth="10" defaultRowHeight="12.75"/>
  <cols>
    <col min="1" max="1" width="24.42578125" style="23" customWidth="1"/>
    <col min="2" max="2" width="11.5703125" style="23" customWidth="1"/>
    <col min="3" max="3" width="14.85546875" style="23" customWidth="1"/>
    <col min="4" max="4" width="25.42578125" style="15" customWidth="1"/>
    <col min="5" max="5" width="7.85546875" style="15" customWidth="1"/>
    <col min="6" max="6" width="5.140625" style="24" bestFit="1" customWidth="1"/>
    <col min="7" max="7" width="5.5703125" style="62" customWidth="1"/>
    <col min="8" max="8" width="5.5703125" style="245" customWidth="1"/>
    <col min="9" max="11" width="20.5703125" style="258" customWidth="1"/>
    <col min="12" max="12" width="6.85546875" style="15" customWidth="1"/>
    <col min="13" max="13" width="7.5703125" style="15" customWidth="1"/>
    <col min="14" max="14" width="5.28515625" style="15" bestFit="1" customWidth="1"/>
    <col min="15" max="15" width="6" style="15" customWidth="1"/>
    <col min="16" max="16" width="5.140625" style="15" customWidth="1"/>
    <col min="17" max="17" width="6.42578125" style="15" customWidth="1"/>
    <col min="18" max="18" width="7" style="15" customWidth="1"/>
    <col min="19" max="19" width="9.140625" style="122" customWidth="1"/>
    <col min="20" max="20" width="5.5703125" style="15" customWidth="1"/>
    <col min="21" max="21" width="6.140625" style="15" customWidth="1"/>
    <col min="22" max="22" width="4.85546875" style="23" customWidth="1"/>
    <col min="23" max="23" width="6.140625" style="23" customWidth="1"/>
    <col min="24" max="24" width="7" style="23" customWidth="1"/>
    <col min="25" max="25" width="8.7109375" style="15" customWidth="1"/>
    <col min="26" max="26" width="8.42578125" style="15" customWidth="1"/>
    <col min="27" max="27" width="13.140625" style="71" customWidth="1"/>
    <col min="28" max="28" width="24.5703125" style="15" bestFit="1" customWidth="1"/>
    <col min="29" max="29" width="16.28515625" style="15" bestFit="1" customWidth="1"/>
    <col min="30" max="30" width="25.7109375" style="25" bestFit="1" customWidth="1"/>
    <col min="31" max="31" width="6.42578125" style="25" bestFit="1" customWidth="1"/>
    <col min="32" max="32" width="13.85546875" style="25" bestFit="1" customWidth="1"/>
    <col min="33" max="33" width="17.7109375" style="26" customWidth="1"/>
    <col min="34" max="34" width="21" style="25" bestFit="1" customWidth="1"/>
    <col min="35" max="35" width="61.7109375" style="219" bestFit="1" customWidth="1"/>
    <col min="36" max="67" width="11.42578125" style="116"/>
    <col min="68" max="16384" width="11.42578125" style="15"/>
  </cols>
  <sheetData>
    <row r="1" spans="1:67">
      <c r="A1" s="62" t="s">
        <v>324</v>
      </c>
      <c r="B1" s="196"/>
      <c r="C1" s="196"/>
      <c r="H1" s="239"/>
      <c r="S1" s="122" t="s">
        <v>331</v>
      </c>
    </row>
    <row r="2" spans="1:67" s="122" customFormat="1">
      <c r="A2" s="24" t="s">
        <v>322</v>
      </c>
      <c r="B2" s="121"/>
      <c r="C2" s="121"/>
      <c r="F2" s="24"/>
      <c r="G2" s="62"/>
      <c r="H2" s="240"/>
      <c r="I2" s="259"/>
      <c r="J2" s="259"/>
      <c r="K2" s="259"/>
      <c r="V2" s="121"/>
      <c r="W2" s="121"/>
      <c r="X2" s="121"/>
      <c r="AA2" s="123"/>
      <c r="AD2" s="124"/>
      <c r="AE2" s="124"/>
      <c r="AF2" s="124"/>
      <c r="AG2" s="26"/>
      <c r="AH2" s="124"/>
      <c r="AI2" s="220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</row>
    <row r="3" spans="1:67" s="122" customFormat="1">
      <c r="A3" s="62" t="s">
        <v>377</v>
      </c>
      <c r="B3" s="251"/>
      <c r="C3" s="251"/>
      <c r="D3" s="24"/>
      <c r="E3" s="24"/>
      <c r="F3" s="24"/>
      <c r="G3" s="62"/>
      <c r="H3" s="240"/>
      <c r="I3" s="259"/>
      <c r="J3" s="259"/>
      <c r="K3" s="259"/>
      <c r="M3" s="24" t="s">
        <v>216</v>
      </c>
      <c r="V3" s="121"/>
      <c r="W3" s="121"/>
      <c r="X3" s="121"/>
      <c r="AA3" s="123"/>
      <c r="AD3" s="124"/>
      <c r="AE3" s="227"/>
      <c r="AF3" s="124"/>
      <c r="AG3" s="26"/>
      <c r="AH3" s="124"/>
      <c r="AI3" s="220"/>
      <c r="AJ3" s="125"/>
      <c r="AK3" s="125"/>
      <c r="AL3" s="125"/>
      <c r="AM3" s="125"/>
      <c r="AN3" s="125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5"/>
      <c r="AZ3" s="125"/>
      <c r="BA3" s="125"/>
      <c r="BB3" s="125"/>
      <c r="BC3" s="125"/>
      <c r="BD3" s="125"/>
      <c r="BE3" s="125"/>
      <c r="BF3" s="125"/>
      <c r="BG3" s="125"/>
      <c r="BH3" s="125"/>
      <c r="BI3" s="125"/>
      <c r="BJ3" s="125"/>
      <c r="BK3" s="125"/>
      <c r="BL3" s="125"/>
      <c r="BM3" s="125"/>
      <c r="BN3" s="125"/>
      <c r="BO3" s="125"/>
    </row>
    <row r="4" spans="1:67" s="122" customFormat="1" ht="13.5" thickBot="1">
      <c r="A4" s="121"/>
      <c r="B4" s="62"/>
      <c r="C4" s="62"/>
      <c r="F4" s="24"/>
      <c r="G4" s="62"/>
      <c r="H4" s="241"/>
      <c r="I4" s="259"/>
      <c r="J4" s="259"/>
      <c r="K4" s="259"/>
      <c r="V4" s="121"/>
      <c r="W4" s="121"/>
      <c r="X4" s="121"/>
      <c r="AA4" s="123"/>
      <c r="AD4" s="124"/>
      <c r="AE4" s="124"/>
      <c r="AF4" s="124"/>
      <c r="AG4" s="26"/>
      <c r="AH4" s="124"/>
      <c r="AI4" s="220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5"/>
      <c r="BB4" s="125"/>
      <c r="BC4" s="125"/>
      <c r="BD4" s="125"/>
      <c r="BE4" s="125"/>
      <c r="BF4" s="125"/>
      <c r="BG4" s="125"/>
      <c r="BH4" s="125"/>
      <c r="BI4" s="125"/>
      <c r="BJ4" s="125"/>
      <c r="BK4" s="125"/>
      <c r="BL4" s="125"/>
      <c r="BM4" s="125"/>
      <c r="BN4" s="125"/>
      <c r="BO4" s="125"/>
    </row>
    <row r="5" spans="1:67" s="120" customFormat="1" ht="13.5" thickBot="1">
      <c r="A5" s="613" t="s">
        <v>181</v>
      </c>
      <c r="B5" s="614"/>
      <c r="C5" s="614"/>
      <c r="D5" s="616"/>
      <c r="E5" s="616"/>
      <c r="F5" s="616"/>
      <c r="G5" s="616"/>
      <c r="H5" s="616"/>
      <c r="I5" s="616"/>
      <c r="J5" s="616"/>
      <c r="K5" s="617"/>
      <c r="L5" s="613" t="s">
        <v>258</v>
      </c>
      <c r="M5" s="614"/>
      <c r="N5" s="614"/>
      <c r="O5" s="614"/>
      <c r="P5" s="614"/>
      <c r="Q5" s="614"/>
      <c r="R5" s="614"/>
      <c r="S5" s="614"/>
      <c r="T5" s="615"/>
      <c r="U5" s="600" t="s">
        <v>182</v>
      </c>
      <c r="V5" s="601"/>
      <c r="W5" s="601"/>
      <c r="X5" s="601"/>
      <c r="Y5" s="601"/>
      <c r="Z5" s="601"/>
      <c r="AA5" s="601"/>
      <c r="AB5" s="601"/>
      <c r="AC5" s="601"/>
      <c r="AD5" s="601"/>
      <c r="AE5" s="601"/>
      <c r="AF5" s="601"/>
      <c r="AG5" s="601"/>
      <c r="AH5" s="602"/>
      <c r="AI5" s="573"/>
    </row>
    <row r="6" spans="1:67" s="120" customFormat="1" ht="13.5" thickBot="1">
      <c r="A6" s="561">
        <v>1</v>
      </c>
      <c r="B6" s="561">
        <v>2</v>
      </c>
      <c r="C6" s="561">
        <v>3</v>
      </c>
      <c r="D6" s="561">
        <v>4</v>
      </c>
      <c r="E6" s="561">
        <v>5</v>
      </c>
      <c r="F6" s="561">
        <v>6</v>
      </c>
      <c r="G6" s="561">
        <v>7</v>
      </c>
      <c r="H6" s="561">
        <v>8</v>
      </c>
      <c r="I6" s="561">
        <v>9</v>
      </c>
      <c r="J6" s="561">
        <v>10</v>
      </c>
      <c r="K6" s="561">
        <v>11</v>
      </c>
      <c r="L6" s="561">
        <v>12</v>
      </c>
      <c r="M6" s="561">
        <v>13</v>
      </c>
      <c r="N6" s="561">
        <v>14</v>
      </c>
      <c r="O6" s="561">
        <v>15</v>
      </c>
      <c r="P6" s="561">
        <v>16</v>
      </c>
      <c r="Q6" s="561">
        <v>17</v>
      </c>
      <c r="R6" s="561">
        <v>18</v>
      </c>
      <c r="S6" s="561">
        <v>19</v>
      </c>
      <c r="T6" s="561">
        <v>20</v>
      </c>
      <c r="U6" s="561">
        <v>21</v>
      </c>
      <c r="V6" s="561">
        <v>22</v>
      </c>
      <c r="W6" s="561">
        <v>23</v>
      </c>
      <c r="X6" s="561">
        <v>24</v>
      </c>
      <c r="Y6" s="561">
        <v>25</v>
      </c>
      <c r="Z6" s="561">
        <v>26</v>
      </c>
      <c r="AA6" s="561">
        <v>27</v>
      </c>
      <c r="AB6" s="561">
        <v>28</v>
      </c>
      <c r="AC6" s="561">
        <v>29</v>
      </c>
      <c r="AD6" s="561">
        <v>30</v>
      </c>
      <c r="AE6" s="561">
        <v>31</v>
      </c>
      <c r="AF6" s="561">
        <v>32</v>
      </c>
      <c r="AG6" s="561">
        <v>33</v>
      </c>
      <c r="AH6" s="561">
        <v>34</v>
      </c>
      <c r="AI6" s="561">
        <v>35</v>
      </c>
    </row>
    <row r="7" spans="1:67" s="120" customFormat="1" ht="13.5" customHeight="1" thickBot="1">
      <c r="A7" s="603" t="s">
        <v>244</v>
      </c>
      <c r="B7" s="603" t="s">
        <v>249</v>
      </c>
      <c r="C7" s="607" t="s">
        <v>537</v>
      </c>
      <c r="D7" s="603" t="s">
        <v>151</v>
      </c>
      <c r="E7" s="610" t="s">
        <v>234</v>
      </c>
      <c r="F7" s="603" t="s">
        <v>193</v>
      </c>
      <c r="G7" s="607" t="s">
        <v>152</v>
      </c>
      <c r="H7" s="607" t="s">
        <v>153</v>
      </c>
      <c r="I7" s="607" t="s">
        <v>154</v>
      </c>
      <c r="J7" s="607" t="s">
        <v>349</v>
      </c>
      <c r="K7" s="607" t="s">
        <v>350</v>
      </c>
      <c r="L7" s="606" t="s">
        <v>323</v>
      </c>
      <c r="M7" s="600"/>
      <c r="N7" s="600"/>
      <c r="O7" s="600"/>
      <c r="P7" s="600"/>
      <c r="Q7" s="600"/>
      <c r="R7" s="600"/>
      <c r="S7" s="600"/>
      <c r="T7" s="630"/>
      <c r="U7" s="606" t="s">
        <v>183</v>
      </c>
      <c r="V7" s="601"/>
      <c r="W7" s="601"/>
      <c r="X7" s="601"/>
      <c r="Y7" s="601"/>
      <c r="Z7" s="601"/>
      <c r="AA7" s="601"/>
      <c r="AB7" s="601"/>
      <c r="AC7" s="601"/>
      <c r="AD7" s="601"/>
      <c r="AE7" s="601"/>
      <c r="AF7" s="601"/>
      <c r="AG7" s="601"/>
      <c r="AH7" s="602"/>
      <c r="AI7" s="603" t="s">
        <v>155</v>
      </c>
    </row>
    <row r="8" spans="1:67" s="120" customFormat="1" ht="15.75" customHeight="1" thickBot="1">
      <c r="A8" s="604"/>
      <c r="B8" s="604"/>
      <c r="C8" s="618"/>
      <c r="D8" s="604"/>
      <c r="E8" s="611"/>
      <c r="F8" s="604"/>
      <c r="G8" s="608"/>
      <c r="H8" s="608"/>
      <c r="I8" s="608"/>
      <c r="J8" s="608"/>
      <c r="K8" s="608"/>
      <c r="L8" s="603" t="s">
        <v>255</v>
      </c>
      <c r="M8" s="561" t="s">
        <v>156</v>
      </c>
      <c r="N8" s="561" t="s">
        <v>157</v>
      </c>
      <c r="O8" s="561" t="s">
        <v>158</v>
      </c>
      <c r="P8" s="561" t="s">
        <v>159</v>
      </c>
      <c r="Q8" s="561"/>
      <c r="R8" s="562" t="s">
        <v>160</v>
      </c>
      <c r="S8" s="563" t="s">
        <v>161</v>
      </c>
      <c r="T8" s="564" t="s">
        <v>259</v>
      </c>
      <c r="U8" s="565" t="s">
        <v>162</v>
      </c>
      <c r="V8" s="566" t="s">
        <v>309</v>
      </c>
      <c r="W8" s="64" t="s">
        <v>185</v>
      </c>
      <c r="X8" s="64" t="s">
        <v>193</v>
      </c>
      <c r="Y8" s="64" t="s">
        <v>163</v>
      </c>
      <c r="Z8" s="64" t="s">
        <v>194</v>
      </c>
      <c r="AA8" s="567" t="s">
        <v>219</v>
      </c>
      <c r="AB8" s="628" t="s">
        <v>187</v>
      </c>
      <c r="AC8" s="629"/>
      <c r="AD8" s="603" t="s">
        <v>441</v>
      </c>
      <c r="AE8" s="603" t="s">
        <v>250</v>
      </c>
      <c r="AF8" s="603" t="s">
        <v>190</v>
      </c>
      <c r="AG8" s="603" t="s">
        <v>184</v>
      </c>
      <c r="AH8" s="603" t="s">
        <v>345</v>
      </c>
      <c r="AI8" s="604"/>
    </row>
    <row r="9" spans="1:67" s="120" customFormat="1" ht="16.5" customHeight="1" thickBot="1">
      <c r="A9" s="605"/>
      <c r="B9" s="604"/>
      <c r="C9" s="619"/>
      <c r="D9" s="604"/>
      <c r="E9" s="612"/>
      <c r="F9" s="604"/>
      <c r="G9" s="608"/>
      <c r="H9" s="608"/>
      <c r="I9" s="608"/>
      <c r="J9" s="609"/>
      <c r="K9" s="609"/>
      <c r="L9" s="631"/>
      <c r="M9" s="564" t="s">
        <v>164</v>
      </c>
      <c r="N9" s="564" t="s">
        <v>165</v>
      </c>
      <c r="O9" s="564" t="s">
        <v>166</v>
      </c>
      <c r="P9" s="564" t="s">
        <v>167</v>
      </c>
      <c r="Q9" s="564" t="s">
        <v>168</v>
      </c>
      <c r="R9" s="568" t="s">
        <v>169</v>
      </c>
      <c r="S9" s="569" t="s">
        <v>170</v>
      </c>
      <c r="T9" s="570"/>
      <c r="U9" s="571"/>
      <c r="V9" s="174" t="s">
        <v>310</v>
      </c>
      <c r="W9" s="572"/>
      <c r="X9" s="64"/>
      <c r="Y9" s="64"/>
      <c r="Z9" s="64"/>
      <c r="AA9" s="567" t="s">
        <v>186</v>
      </c>
      <c r="AB9" s="564" t="s">
        <v>189</v>
      </c>
      <c r="AC9" s="564" t="s">
        <v>188</v>
      </c>
      <c r="AD9" s="604"/>
      <c r="AE9" s="604"/>
      <c r="AF9" s="604"/>
      <c r="AG9" s="604"/>
      <c r="AH9" s="604"/>
      <c r="AI9" s="605"/>
    </row>
    <row r="10" spans="1:67" s="5" customFormat="1" ht="13.5" thickBot="1">
      <c r="A10" s="247"/>
      <c r="B10" s="249"/>
      <c r="C10" s="584"/>
      <c r="D10" s="63"/>
      <c r="E10" s="63"/>
      <c r="F10" s="63"/>
      <c r="G10" s="176"/>
      <c r="H10" s="242"/>
      <c r="I10" s="242"/>
      <c r="J10" s="242"/>
      <c r="K10" s="242"/>
      <c r="L10" s="63"/>
      <c r="M10" s="63"/>
      <c r="N10" s="63"/>
      <c r="O10" s="63"/>
      <c r="P10" s="63"/>
      <c r="Q10" s="63"/>
      <c r="R10" s="63"/>
      <c r="S10" s="63" t="s">
        <v>195</v>
      </c>
      <c r="T10" s="63"/>
      <c r="U10" s="63"/>
      <c r="V10" s="63"/>
      <c r="W10" s="63"/>
      <c r="X10" s="63"/>
      <c r="Y10" s="63"/>
      <c r="Z10" s="63"/>
      <c r="AA10" s="72"/>
      <c r="AB10" s="63"/>
      <c r="AC10" s="63"/>
      <c r="AD10" s="63"/>
      <c r="AE10" s="63"/>
      <c r="AF10" s="63"/>
      <c r="AG10" s="63"/>
      <c r="AH10" s="213"/>
      <c r="AI10" s="545"/>
    </row>
    <row r="11" spans="1:67" s="212" customFormat="1" ht="15">
      <c r="A11" s="266"/>
      <c r="B11" s="267"/>
      <c r="C11" s="267"/>
      <c r="D11" s="306" t="s">
        <v>195</v>
      </c>
      <c r="E11" s="268"/>
      <c r="F11" s="269"/>
      <c r="G11" s="269"/>
      <c r="H11" s="269"/>
      <c r="I11" s="270"/>
      <c r="J11" s="271"/>
      <c r="K11" s="270"/>
      <c r="L11" s="272"/>
      <c r="M11" s="267"/>
      <c r="N11" s="269"/>
      <c r="O11" s="269"/>
      <c r="P11" s="269"/>
      <c r="Q11" s="269"/>
      <c r="R11" s="273"/>
      <c r="S11" s="498"/>
      <c r="T11" s="514"/>
      <c r="U11" s="275"/>
      <c r="V11" s="520"/>
      <c r="W11" s="269"/>
      <c r="X11" s="267"/>
      <c r="Y11" s="498"/>
      <c r="Z11" s="274"/>
      <c r="AA11" s="274"/>
      <c r="AB11" s="270"/>
      <c r="AC11" s="270"/>
      <c r="AD11" s="270"/>
      <c r="AE11" s="274"/>
      <c r="AF11" s="274"/>
      <c r="AG11" s="276"/>
      <c r="AH11" s="277"/>
      <c r="AI11" s="546"/>
    </row>
    <row r="12" spans="1:67" s="181" customFormat="1" ht="15">
      <c r="A12" s="278"/>
      <c r="B12" s="279"/>
      <c r="C12" s="279"/>
      <c r="D12" s="307"/>
      <c r="E12" s="280"/>
      <c r="F12" s="281"/>
      <c r="G12" s="281"/>
      <c r="H12" s="281"/>
      <c r="I12" s="282"/>
      <c r="J12" s="283"/>
      <c r="K12" s="284"/>
      <c r="L12" s="285"/>
      <c r="M12" s="286"/>
      <c r="N12" s="281"/>
      <c r="O12" s="281"/>
      <c r="P12" s="281"/>
      <c r="Q12" s="281"/>
      <c r="R12" s="287"/>
      <c r="S12" s="499"/>
      <c r="T12" s="515"/>
      <c r="U12" s="288"/>
      <c r="V12" s="337"/>
      <c r="W12" s="281"/>
      <c r="X12" s="286"/>
      <c r="Y12" s="499"/>
      <c r="Z12" s="289"/>
      <c r="AA12" s="289"/>
      <c r="AB12" s="282"/>
      <c r="AC12" s="282"/>
      <c r="AD12" s="282"/>
      <c r="AE12" s="289"/>
      <c r="AF12" s="281"/>
      <c r="AG12" s="290"/>
      <c r="AH12" s="291"/>
      <c r="AI12" s="547"/>
    </row>
    <row r="13" spans="1:67" s="181" customFormat="1" ht="15" thickBot="1">
      <c r="A13" s="292"/>
      <c r="B13" s="293"/>
      <c r="C13" s="305"/>
      <c r="D13" s="308"/>
      <c r="E13" s="294"/>
      <c r="F13" s="295"/>
      <c r="G13" s="295"/>
      <c r="H13" s="295"/>
      <c r="I13" s="296"/>
      <c r="J13" s="296"/>
      <c r="K13" s="297"/>
      <c r="L13" s="298"/>
      <c r="M13" s="299"/>
      <c r="N13" s="295"/>
      <c r="O13" s="295"/>
      <c r="P13" s="295"/>
      <c r="Q13" s="295"/>
      <c r="R13" s="300"/>
      <c r="S13" s="500"/>
      <c r="T13" s="516"/>
      <c r="U13" s="302"/>
      <c r="V13" s="521"/>
      <c r="W13" s="295"/>
      <c r="X13" s="299"/>
      <c r="Y13" s="500"/>
      <c r="Z13" s="295"/>
      <c r="AA13" s="301"/>
      <c r="AB13" s="296"/>
      <c r="AC13" s="296"/>
      <c r="AD13" s="296"/>
      <c r="AE13" s="295"/>
      <c r="AF13" s="295"/>
      <c r="AG13" s="303"/>
      <c r="AH13" s="304"/>
      <c r="AI13" s="548"/>
    </row>
    <row r="14" spans="1:67" s="185" customFormat="1" ht="15.75" thickBot="1">
      <c r="A14" s="231"/>
      <c r="B14" s="494"/>
      <c r="C14" s="585"/>
      <c r="D14" s="204"/>
      <c r="E14" s="228"/>
      <c r="F14" s="202"/>
      <c r="G14" s="202"/>
      <c r="H14" s="202"/>
      <c r="I14" s="529"/>
      <c r="J14" s="529"/>
      <c r="K14" s="530"/>
      <c r="L14" s="202"/>
      <c r="M14" s="202"/>
      <c r="N14" s="202"/>
      <c r="O14" s="202"/>
      <c r="P14" s="202"/>
      <c r="Q14" s="202"/>
      <c r="R14" s="202"/>
      <c r="S14" s="541" t="s">
        <v>339</v>
      </c>
      <c r="T14" s="531"/>
      <c r="U14" s="226"/>
      <c r="V14" s="532"/>
      <c r="W14" s="202"/>
      <c r="X14" s="202"/>
      <c r="Y14" s="533"/>
      <c r="Z14" s="202"/>
      <c r="AA14" s="202"/>
      <c r="AB14" s="202"/>
      <c r="AC14" s="202"/>
      <c r="AD14" s="202"/>
      <c r="AE14" s="202"/>
      <c r="AF14" s="202"/>
      <c r="AG14" s="202"/>
      <c r="AH14" s="214"/>
      <c r="AI14" s="549"/>
    </row>
    <row r="15" spans="1:67" s="181" customFormat="1" ht="15">
      <c r="A15" s="309"/>
      <c r="B15" s="310"/>
      <c r="C15" s="523"/>
      <c r="D15" s="203"/>
      <c r="E15" s="311"/>
      <c r="F15" s="312"/>
      <c r="G15" s="313"/>
      <c r="H15" s="313"/>
      <c r="I15" s="314"/>
      <c r="J15" s="314"/>
      <c r="K15" s="314"/>
      <c r="L15" s="315"/>
      <c r="M15" s="310"/>
      <c r="N15" s="316"/>
      <c r="O15" s="316"/>
      <c r="P15" s="316"/>
      <c r="Q15" s="316"/>
      <c r="R15" s="505"/>
      <c r="S15" s="498"/>
      <c r="T15" s="514"/>
      <c r="U15" s="317"/>
      <c r="V15" s="520"/>
      <c r="W15" s="318"/>
      <c r="X15" s="318"/>
      <c r="Y15" s="498"/>
      <c r="Z15" s="320"/>
      <c r="AA15" s="320"/>
      <c r="AB15" s="321"/>
      <c r="AC15" s="321"/>
      <c r="AD15" s="321"/>
      <c r="AE15" s="319"/>
      <c r="AF15" s="320"/>
      <c r="AG15" s="322"/>
      <c r="AH15" s="323"/>
      <c r="AI15" s="550"/>
    </row>
    <row r="16" spans="1:67" s="181" customFormat="1" ht="15">
      <c r="A16" s="324"/>
      <c r="B16" s="325"/>
      <c r="C16" s="279"/>
      <c r="D16" s="229"/>
      <c r="E16" s="326"/>
      <c r="F16" s="286"/>
      <c r="G16" s="281"/>
      <c r="H16" s="289"/>
      <c r="I16" s="327"/>
      <c r="J16" s="283"/>
      <c r="K16" s="328"/>
      <c r="L16" s="285"/>
      <c r="M16" s="286"/>
      <c r="N16" s="281"/>
      <c r="O16" s="281"/>
      <c r="P16" s="281"/>
      <c r="Q16" s="281"/>
      <c r="R16" s="536"/>
      <c r="S16" s="499"/>
      <c r="T16" s="515"/>
      <c r="U16" s="329"/>
      <c r="V16" s="337"/>
      <c r="W16" s="286"/>
      <c r="X16" s="286"/>
      <c r="Y16" s="499"/>
      <c r="Z16" s="289"/>
      <c r="AA16" s="281"/>
      <c r="AB16" s="282"/>
      <c r="AC16" s="282"/>
      <c r="AD16" s="282"/>
      <c r="AE16" s="281"/>
      <c r="AF16" s="289"/>
      <c r="AG16" s="290"/>
      <c r="AH16" s="291"/>
      <c r="AI16" s="551"/>
    </row>
    <row r="17" spans="1:35" s="181" customFormat="1" ht="14.25">
      <c r="A17" s="324"/>
      <c r="B17" s="325"/>
      <c r="C17" s="279"/>
      <c r="D17" s="229"/>
      <c r="E17" s="326"/>
      <c r="F17" s="286"/>
      <c r="G17" s="281"/>
      <c r="H17" s="289"/>
      <c r="I17" s="283"/>
      <c r="J17" s="283"/>
      <c r="K17" s="328"/>
      <c r="L17" s="285"/>
      <c r="M17" s="286"/>
      <c r="N17" s="281"/>
      <c r="O17" s="281"/>
      <c r="P17" s="281"/>
      <c r="Q17" s="281"/>
      <c r="R17" s="536"/>
      <c r="S17" s="499"/>
      <c r="T17" s="515"/>
      <c r="U17" s="329"/>
      <c r="V17" s="337"/>
      <c r="W17" s="286"/>
      <c r="X17" s="286"/>
      <c r="Y17" s="499"/>
      <c r="Z17" s="289"/>
      <c r="AA17" s="289"/>
      <c r="AB17" s="282"/>
      <c r="AC17" s="282"/>
      <c r="AD17" s="282"/>
      <c r="AE17" s="281"/>
      <c r="AF17" s="289"/>
      <c r="AG17" s="290"/>
      <c r="AH17" s="291"/>
      <c r="AI17" s="551"/>
    </row>
    <row r="18" spans="1:35" s="181" customFormat="1" ht="14.25">
      <c r="A18" s="324"/>
      <c r="B18" s="325"/>
      <c r="C18" s="279"/>
      <c r="D18" s="229"/>
      <c r="E18" s="326"/>
      <c r="F18" s="330"/>
      <c r="G18" s="331"/>
      <c r="H18" s="332"/>
      <c r="I18" s="283"/>
      <c r="J18" s="283"/>
      <c r="K18" s="328"/>
      <c r="L18" s="333"/>
      <c r="M18" s="330"/>
      <c r="N18" s="331"/>
      <c r="O18" s="331"/>
      <c r="P18" s="281"/>
      <c r="Q18" s="281"/>
      <c r="R18" s="536"/>
      <c r="S18" s="499"/>
      <c r="T18" s="515"/>
      <c r="U18" s="329"/>
      <c r="V18" s="337"/>
      <c r="W18" s="286"/>
      <c r="X18" s="281"/>
      <c r="Y18" s="499"/>
      <c r="Z18" s="281"/>
      <c r="AA18" s="281"/>
      <c r="AB18" s="334"/>
      <c r="AC18" s="335"/>
      <c r="AD18" s="335"/>
      <c r="AE18" s="281"/>
      <c r="AF18" s="289"/>
      <c r="AG18" s="290"/>
      <c r="AH18" s="336"/>
      <c r="AI18" s="551"/>
    </row>
    <row r="19" spans="1:35" s="256" customFormat="1" ht="15">
      <c r="A19" s="466"/>
      <c r="B19" s="467"/>
      <c r="C19" s="586"/>
      <c r="D19" s="205"/>
      <c r="E19" s="468"/>
      <c r="F19" s="469"/>
      <c r="G19" s="470"/>
      <c r="H19" s="386"/>
      <c r="I19" s="471"/>
      <c r="J19" s="472"/>
      <c r="K19" s="473"/>
      <c r="L19" s="299"/>
      <c r="M19" s="299"/>
      <c r="N19" s="295"/>
      <c r="O19" s="295"/>
      <c r="P19" s="295"/>
      <c r="Q19" s="295"/>
      <c r="R19" s="537"/>
      <c r="S19" s="504"/>
      <c r="T19" s="519"/>
      <c r="U19" s="378"/>
      <c r="V19" s="525"/>
      <c r="W19" s="522"/>
      <c r="X19" s="299"/>
      <c r="Y19" s="504"/>
      <c r="Z19" s="475"/>
      <c r="AA19" s="475"/>
      <c r="AB19" s="476"/>
      <c r="AC19" s="476"/>
      <c r="AD19" s="476"/>
      <c r="AE19" s="474"/>
      <c r="AF19" s="475"/>
      <c r="AG19" s="477"/>
      <c r="AH19" s="478"/>
      <c r="AI19" s="479"/>
    </row>
    <row r="20" spans="1:35" s="182" customFormat="1" ht="15">
      <c r="A20" s="480"/>
      <c r="B20" s="313"/>
      <c r="C20" s="587"/>
      <c r="D20" s="257"/>
      <c r="E20" s="481"/>
      <c r="F20" s="482"/>
      <c r="G20" s="394"/>
      <c r="H20" s="483"/>
      <c r="I20" s="484"/>
      <c r="J20" s="485"/>
      <c r="K20" s="486"/>
      <c r="L20" s="487"/>
      <c r="M20" s="487"/>
      <c r="N20" s="488"/>
      <c r="O20" s="488"/>
      <c r="P20" s="394"/>
      <c r="Q20" s="313"/>
      <c r="R20" s="538"/>
      <c r="S20" s="439"/>
      <c r="T20" s="447"/>
      <c r="U20" s="517"/>
      <c r="V20" s="524"/>
      <c r="W20" s="526"/>
      <c r="X20" s="489"/>
      <c r="Y20" s="439"/>
      <c r="Z20" s="490"/>
      <c r="AA20" s="312"/>
      <c r="AB20" s="491"/>
      <c r="AC20" s="491"/>
      <c r="AD20" s="491"/>
      <c r="AE20" s="316"/>
      <c r="AF20" s="312"/>
      <c r="AG20" s="397"/>
      <c r="AH20" s="492"/>
      <c r="AI20" s="493"/>
    </row>
    <row r="21" spans="1:35" s="201" customFormat="1" ht="14.25">
      <c r="A21" s="324"/>
      <c r="B21" s="279"/>
      <c r="C21" s="279"/>
      <c r="D21" s="230"/>
      <c r="E21" s="326"/>
      <c r="F21" s="331"/>
      <c r="G21" s="331"/>
      <c r="H21" s="331"/>
      <c r="I21" s="338"/>
      <c r="J21" s="283"/>
      <c r="K21" s="335"/>
      <c r="L21" s="333"/>
      <c r="M21" s="330"/>
      <c r="N21" s="331"/>
      <c r="O21" s="331"/>
      <c r="P21" s="331"/>
      <c r="Q21" s="331"/>
      <c r="R21" s="539"/>
      <c r="S21" s="499"/>
      <c r="T21" s="515"/>
      <c r="U21" s="329"/>
      <c r="V21" s="337"/>
      <c r="W21" s="330"/>
      <c r="X21" s="330"/>
      <c r="Y21" s="499"/>
      <c r="Z21" s="289"/>
      <c r="AA21" s="332"/>
      <c r="AB21" s="339"/>
      <c r="AC21" s="335"/>
      <c r="AD21" s="340"/>
      <c r="AE21" s="331"/>
      <c r="AF21" s="332"/>
      <c r="AG21" s="341"/>
      <c r="AH21" s="342"/>
      <c r="AI21" s="345"/>
    </row>
    <row r="22" spans="1:35" s="181" customFormat="1" ht="14.25">
      <c r="A22" s="324"/>
      <c r="B22" s="279"/>
      <c r="C22" s="279"/>
      <c r="D22" s="238"/>
      <c r="E22" s="343"/>
      <c r="F22" s="281"/>
      <c r="G22" s="281"/>
      <c r="H22" s="281"/>
      <c r="I22" s="344"/>
      <c r="J22" s="283"/>
      <c r="K22" s="335"/>
      <c r="L22" s="285"/>
      <c r="M22" s="286"/>
      <c r="N22" s="281"/>
      <c r="O22" s="281"/>
      <c r="P22" s="281"/>
      <c r="Q22" s="281"/>
      <c r="R22" s="536"/>
      <c r="S22" s="499"/>
      <c r="T22" s="515"/>
      <c r="U22" s="329"/>
      <c r="V22" s="337"/>
      <c r="W22" s="286"/>
      <c r="X22" s="286"/>
      <c r="Y22" s="499"/>
      <c r="Z22" s="289"/>
      <c r="AA22" s="289"/>
      <c r="AB22" s="282"/>
      <c r="AC22" s="282"/>
      <c r="AD22" s="282"/>
      <c r="AE22" s="289"/>
      <c r="AF22" s="289"/>
      <c r="AG22" s="290"/>
      <c r="AH22" s="291"/>
      <c r="AI22" s="345"/>
    </row>
    <row r="23" spans="1:35" s="181" customFormat="1" ht="15.75" thickBot="1">
      <c r="A23" s="346"/>
      <c r="B23" s="347"/>
      <c r="C23" s="588"/>
      <c r="D23" s="250"/>
      <c r="E23" s="348"/>
      <c r="F23" s="347"/>
      <c r="G23" s="349"/>
      <c r="H23" s="349"/>
      <c r="I23" s="350"/>
      <c r="J23" s="351"/>
      <c r="K23" s="352"/>
      <c r="L23" s="353"/>
      <c r="M23" s="347"/>
      <c r="N23" s="349"/>
      <c r="O23" s="349"/>
      <c r="P23" s="349"/>
      <c r="Q23" s="349"/>
      <c r="R23" s="540"/>
      <c r="S23" s="500"/>
      <c r="T23" s="516"/>
      <c r="U23" s="355"/>
      <c r="V23" s="521"/>
      <c r="W23" s="347"/>
      <c r="X23" s="347"/>
      <c r="Y23" s="500"/>
      <c r="Z23" s="356"/>
      <c r="AA23" s="357"/>
      <c r="AB23" s="352"/>
      <c r="AC23" s="358"/>
      <c r="AD23" s="358"/>
      <c r="AE23" s="349"/>
      <c r="AF23" s="356"/>
      <c r="AG23" s="359"/>
      <c r="AH23" s="360"/>
      <c r="AI23" s="552"/>
    </row>
    <row r="24" spans="1:35" s="185" customFormat="1" ht="15.75" thickBot="1">
      <c r="A24" s="211"/>
      <c r="B24" s="155"/>
      <c r="C24" s="155"/>
      <c r="E24" s="183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534"/>
      <c r="S24" s="541" t="s">
        <v>217</v>
      </c>
      <c r="T24" s="531"/>
      <c r="U24" s="535"/>
      <c r="V24" s="532"/>
      <c r="W24" s="527"/>
      <c r="X24" s="184"/>
      <c r="Y24" s="533"/>
      <c r="Z24" s="184"/>
      <c r="AA24" s="187"/>
      <c r="AB24" s="186"/>
      <c r="AC24" s="186"/>
      <c r="AD24" s="186"/>
      <c r="AE24" s="184"/>
      <c r="AF24" s="184"/>
      <c r="AG24" s="206"/>
      <c r="AH24" s="215"/>
      <c r="AI24" s="553"/>
    </row>
    <row r="25" spans="1:35" s="181" customFormat="1" ht="15">
      <c r="A25" s="361"/>
      <c r="B25" s="362"/>
      <c r="C25" s="433"/>
      <c r="D25" s="208"/>
      <c r="E25" s="363"/>
      <c r="F25" s="364"/>
      <c r="G25" s="364"/>
      <c r="H25" s="364"/>
      <c r="I25" s="365"/>
      <c r="J25" s="366"/>
      <c r="K25" s="366"/>
      <c r="L25" s="367"/>
      <c r="M25" s="318"/>
      <c r="N25" s="319"/>
      <c r="O25" s="319"/>
      <c r="P25" s="319"/>
      <c r="Q25" s="319"/>
      <c r="R25" s="368"/>
      <c r="S25" s="498"/>
      <c r="T25" s="514"/>
      <c r="U25" s="317"/>
      <c r="V25" s="520"/>
      <c r="W25" s="319"/>
      <c r="X25" s="318"/>
      <c r="Y25" s="498"/>
      <c r="Z25" s="320"/>
      <c r="AA25" s="320"/>
      <c r="AB25" s="321"/>
      <c r="AC25" s="321"/>
      <c r="AD25" s="321"/>
      <c r="AE25" s="320"/>
      <c r="AF25" s="364"/>
      <c r="AG25" s="323"/>
      <c r="AH25" s="323"/>
      <c r="AI25" s="550"/>
    </row>
    <row r="26" spans="1:35" s="181" customFormat="1" ht="38.25" customHeight="1">
      <c r="A26" s="369"/>
      <c r="B26" s="281"/>
      <c r="C26" s="589"/>
      <c r="D26" s="383"/>
      <c r="E26" s="343"/>
      <c r="F26" s="331"/>
      <c r="G26" s="331"/>
      <c r="H26" s="331"/>
      <c r="I26" s="370"/>
      <c r="J26" s="370"/>
      <c r="K26" s="371"/>
      <c r="L26" s="333"/>
      <c r="M26" s="330"/>
      <c r="N26" s="331"/>
      <c r="O26" s="331"/>
      <c r="P26" s="331"/>
      <c r="Q26" s="331"/>
      <c r="R26" s="372"/>
      <c r="S26" s="504"/>
      <c r="T26" s="519"/>
      <c r="U26" s="506"/>
      <c r="V26" s="525"/>
      <c r="W26" s="331"/>
      <c r="X26" s="286"/>
      <c r="Y26" s="504"/>
      <c r="Z26" s="281"/>
      <c r="AA26" s="281"/>
      <c r="AB26" s="335"/>
      <c r="AC26" s="335"/>
      <c r="AD26" s="335"/>
      <c r="AE26" s="281"/>
      <c r="AF26" s="281"/>
      <c r="AG26" s="290"/>
      <c r="AH26" s="291"/>
      <c r="AI26" s="547"/>
    </row>
    <row r="27" spans="1:35" s="201" customFormat="1" ht="15">
      <c r="A27" s="309"/>
      <c r="B27" s="316"/>
      <c r="C27" s="590"/>
      <c r="D27" s="254"/>
      <c r="E27" s="387"/>
      <c r="F27" s="388"/>
      <c r="G27" s="316"/>
      <c r="H27" s="316"/>
      <c r="I27" s="389"/>
      <c r="J27" s="390"/>
      <c r="K27" s="390"/>
      <c r="L27" s="391"/>
      <c r="M27" s="388"/>
      <c r="N27" s="392"/>
      <c r="O27" s="392"/>
      <c r="P27" s="392"/>
      <c r="Q27" s="392"/>
      <c r="R27" s="393"/>
      <c r="S27" s="439"/>
      <c r="T27" s="447"/>
      <c r="U27" s="507"/>
      <c r="V27" s="524"/>
      <c r="W27" s="392"/>
      <c r="X27" s="388"/>
      <c r="Y27" s="439"/>
      <c r="Z27" s="312"/>
      <c r="AA27" s="395"/>
      <c r="AB27" s="390"/>
      <c r="AC27" s="390"/>
      <c r="AD27" s="396"/>
      <c r="AE27" s="395"/>
      <c r="AF27" s="312"/>
      <c r="AG27" s="397"/>
      <c r="AH27" s="398"/>
      <c r="AI27" s="554"/>
    </row>
    <row r="28" spans="1:35" s="181" customFormat="1" ht="15">
      <c r="A28" s="369"/>
      <c r="B28" s="281"/>
      <c r="C28" s="589"/>
      <c r="D28" s="383"/>
      <c r="E28" s="343"/>
      <c r="F28" s="337"/>
      <c r="G28" s="281"/>
      <c r="H28" s="331"/>
      <c r="I28" s="370"/>
      <c r="J28" s="371"/>
      <c r="K28" s="371"/>
      <c r="L28" s="333"/>
      <c r="M28" s="330"/>
      <c r="N28" s="331"/>
      <c r="O28" s="331"/>
      <c r="P28" s="331"/>
      <c r="Q28" s="331"/>
      <c r="R28" s="372"/>
      <c r="S28" s="499"/>
      <c r="T28" s="515"/>
      <c r="U28" s="508"/>
      <c r="V28" s="337"/>
      <c r="W28" s="331"/>
      <c r="X28" s="286"/>
      <c r="Y28" s="499"/>
      <c r="Z28" s="289"/>
      <c r="AA28" s="332"/>
      <c r="AB28" s="371"/>
      <c r="AC28" s="371"/>
      <c r="AD28" s="371"/>
      <c r="AE28" s="332"/>
      <c r="AF28" s="332"/>
      <c r="AG28" s="290"/>
      <c r="AH28" s="342"/>
      <c r="AI28" s="345"/>
    </row>
    <row r="29" spans="1:35" s="181" customFormat="1" ht="38.25" customHeight="1">
      <c r="A29" s="373"/>
      <c r="B29" s="295"/>
      <c r="C29" s="597"/>
      <c r="D29" s="248"/>
      <c r="E29" s="374"/>
      <c r="F29" s="295"/>
      <c r="G29" s="295"/>
      <c r="H29" s="295"/>
      <c r="I29" s="375"/>
      <c r="J29" s="376"/>
      <c r="K29" s="376"/>
      <c r="L29" s="298"/>
      <c r="M29" s="299"/>
      <c r="N29" s="295"/>
      <c r="O29" s="295"/>
      <c r="P29" s="295"/>
      <c r="Q29" s="295"/>
      <c r="R29" s="377"/>
      <c r="S29" s="504"/>
      <c r="T29" s="519"/>
      <c r="U29" s="509"/>
      <c r="V29" s="525"/>
      <c r="W29" s="295"/>
      <c r="X29" s="299"/>
      <c r="Y29" s="504"/>
      <c r="Z29" s="301"/>
      <c r="AA29" s="301"/>
      <c r="AB29" s="296"/>
      <c r="AC29" s="296"/>
      <c r="AD29" s="296"/>
      <c r="AE29" s="295"/>
      <c r="AF29" s="379"/>
      <c r="AG29" s="380"/>
      <c r="AH29" s="304"/>
      <c r="AI29" s="548"/>
    </row>
    <row r="30" spans="1:35" s="201" customFormat="1" ht="15">
      <c r="A30" s="309"/>
      <c r="B30" s="316"/>
      <c r="C30" s="589"/>
      <c r="D30" s="399"/>
      <c r="E30" s="387"/>
      <c r="F30" s="388"/>
      <c r="G30" s="316"/>
      <c r="H30" s="316"/>
      <c r="I30" s="389"/>
      <c r="J30" s="390"/>
      <c r="K30" s="390"/>
      <c r="L30" s="391"/>
      <c r="M30" s="388"/>
      <c r="N30" s="392"/>
      <c r="O30" s="392"/>
      <c r="P30" s="392"/>
      <c r="Q30" s="392"/>
      <c r="R30" s="393"/>
      <c r="S30" s="439"/>
      <c r="T30" s="447"/>
      <c r="U30" s="507"/>
      <c r="V30" s="524"/>
      <c r="W30" s="392"/>
      <c r="X30" s="388"/>
      <c r="Y30" s="439"/>
      <c r="Z30" s="312"/>
      <c r="AA30" s="395"/>
      <c r="AB30" s="390"/>
      <c r="AC30" s="390"/>
      <c r="AD30" s="396"/>
      <c r="AE30" s="395"/>
      <c r="AF30" s="312"/>
      <c r="AG30" s="397"/>
      <c r="AH30" s="398"/>
      <c r="AI30" s="554"/>
    </row>
    <row r="31" spans="1:35" s="181" customFormat="1" ht="15">
      <c r="A31" s="369"/>
      <c r="B31" s="281"/>
      <c r="C31" s="589"/>
      <c r="D31" s="383"/>
      <c r="E31" s="343"/>
      <c r="F31" s="337"/>
      <c r="G31" s="281"/>
      <c r="H31" s="331"/>
      <c r="I31" s="370"/>
      <c r="J31" s="371"/>
      <c r="K31" s="371"/>
      <c r="L31" s="333"/>
      <c r="M31" s="330"/>
      <c r="N31" s="331"/>
      <c r="O31" s="331"/>
      <c r="P31" s="331"/>
      <c r="Q31" s="331"/>
      <c r="R31" s="372"/>
      <c r="S31" s="499"/>
      <c r="T31" s="515"/>
      <c r="U31" s="508"/>
      <c r="V31" s="337"/>
      <c r="W31" s="331"/>
      <c r="X31" s="286"/>
      <c r="Y31" s="499"/>
      <c r="Z31" s="289"/>
      <c r="AA31" s="332"/>
      <c r="AB31" s="371"/>
      <c r="AC31" s="371"/>
      <c r="AD31" s="371"/>
      <c r="AE31" s="332"/>
      <c r="AF31" s="332"/>
      <c r="AG31" s="290"/>
      <c r="AH31" s="342"/>
      <c r="AI31" s="345"/>
    </row>
    <row r="32" spans="1:35" s="181" customFormat="1" ht="38.25" customHeight="1" thickBot="1">
      <c r="A32" s="373"/>
      <c r="B32" s="295"/>
      <c r="C32" s="589"/>
      <c r="D32" s="384"/>
      <c r="E32" s="374"/>
      <c r="F32" s="295"/>
      <c r="G32" s="295"/>
      <c r="H32" s="295"/>
      <c r="I32" s="375"/>
      <c r="J32" s="376"/>
      <c r="K32" s="376"/>
      <c r="L32" s="298"/>
      <c r="M32" s="299"/>
      <c r="N32" s="295"/>
      <c r="O32" s="295"/>
      <c r="P32" s="295"/>
      <c r="Q32" s="295"/>
      <c r="R32" s="377"/>
      <c r="S32" s="501"/>
      <c r="T32" s="518"/>
      <c r="U32" s="509"/>
      <c r="V32" s="521"/>
      <c r="W32" s="295"/>
      <c r="X32" s="299"/>
      <c r="Y32" s="501"/>
      <c r="Z32" s="301"/>
      <c r="AA32" s="301"/>
      <c r="AB32" s="296"/>
      <c r="AC32" s="296"/>
      <c r="AD32" s="296"/>
      <c r="AE32" s="295"/>
      <c r="AF32" s="379"/>
      <c r="AG32" s="380"/>
      <c r="AH32" s="304"/>
      <c r="AI32" s="548"/>
    </row>
    <row r="33" spans="1:67" s="253" customFormat="1" ht="38.25" customHeight="1">
      <c r="A33" s="266"/>
      <c r="B33" s="269"/>
      <c r="C33" s="591"/>
      <c r="D33" s="203"/>
      <c r="E33" s="381"/>
      <c r="F33" s="269"/>
      <c r="G33" s="269"/>
      <c r="H33" s="269"/>
      <c r="I33" s="382"/>
      <c r="J33" s="382"/>
      <c r="K33" s="270"/>
      <c r="L33" s="272"/>
      <c r="M33" s="267"/>
      <c r="N33" s="269"/>
      <c r="O33" s="269"/>
      <c r="P33" s="269"/>
      <c r="Q33" s="269"/>
      <c r="R33" s="273"/>
      <c r="S33" s="498"/>
      <c r="T33" s="514"/>
      <c r="U33" s="275"/>
      <c r="V33" s="520"/>
      <c r="W33" s="269"/>
      <c r="X33" s="267"/>
      <c r="Y33" s="498"/>
      <c r="Z33" s="269"/>
      <c r="AA33" s="269"/>
      <c r="AB33" s="382"/>
      <c r="AC33" s="382"/>
      <c r="AD33" s="382"/>
      <c r="AE33" s="269"/>
      <c r="AF33" s="269"/>
      <c r="AG33" s="276"/>
      <c r="AH33" s="277"/>
      <c r="AI33" s="555"/>
    </row>
    <row r="34" spans="1:67" s="253" customFormat="1" ht="15.75" thickBot="1">
      <c r="A34" s="373"/>
      <c r="B34" s="295"/>
      <c r="C34" s="592"/>
      <c r="D34" s="385"/>
      <c r="E34" s="294"/>
      <c r="F34" s="405"/>
      <c r="G34" s="405"/>
      <c r="H34" s="405"/>
      <c r="I34" s="406"/>
      <c r="J34" s="407"/>
      <c r="K34" s="407"/>
      <c r="L34" s="408"/>
      <c r="M34" s="409"/>
      <c r="N34" s="405"/>
      <c r="O34" s="405"/>
      <c r="P34" s="405"/>
      <c r="Q34" s="405"/>
      <c r="R34" s="410"/>
      <c r="S34" s="501"/>
      <c r="T34" s="518"/>
      <c r="U34" s="510"/>
      <c r="V34" s="523"/>
      <c r="W34" s="405"/>
      <c r="X34" s="409"/>
      <c r="Y34" s="501"/>
      <c r="Z34" s="405"/>
      <c r="AA34" s="411"/>
      <c r="AB34" s="407"/>
      <c r="AC34" s="407"/>
      <c r="AD34" s="412"/>
      <c r="AE34" s="411"/>
      <c r="AF34" s="411"/>
      <c r="AG34" s="413"/>
      <c r="AH34" s="414"/>
      <c r="AI34" s="415"/>
    </row>
    <row r="35" spans="1:67" s="181" customFormat="1" ht="30">
      <c r="A35" s="361"/>
      <c r="B35" s="362"/>
      <c r="C35" s="433"/>
      <c r="D35" s="208" t="s">
        <v>332</v>
      </c>
      <c r="E35" s="363"/>
      <c r="F35" s="319"/>
      <c r="G35" s="319"/>
      <c r="H35" s="319"/>
      <c r="I35" s="404"/>
      <c r="J35" s="404"/>
      <c r="K35" s="404"/>
      <c r="L35" s="367"/>
      <c r="M35" s="318"/>
      <c r="N35" s="319"/>
      <c r="O35" s="319"/>
      <c r="P35" s="319"/>
      <c r="Q35" s="319"/>
      <c r="R35" s="368"/>
      <c r="S35" s="498"/>
      <c r="T35" s="514"/>
      <c r="U35" s="511"/>
      <c r="V35" s="520"/>
      <c r="W35" s="319"/>
      <c r="X35" s="318"/>
      <c r="Y35" s="498"/>
      <c r="Z35" s="320"/>
      <c r="AA35" s="320"/>
      <c r="AB35" s="321"/>
      <c r="AC35" s="321"/>
      <c r="AD35" s="321"/>
      <c r="AE35" s="320"/>
      <c r="AF35" s="401"/>
      <c r="AG35" s="323"/>
      <c r="AH35" s="323"/>
      <c r="AI35" s="550"/>
    </row>
    <row r="36" spans="1:67" s="181" customFormat="1" ht="15">
      <c r="A36" s="369"/>
      <c r="B36" s="281"/>
      <c r="C36" s="589"/>
      <c r="D36" s="383"/>
      <c r="E36" s="343"/>
      <c r="F36" s="331"/>
      <c r="G36" s="331"/>
      <c r="H36" s="331"/>
      <c r="I36" s="370"/>
      <c r="J36" s="370"/>
      <c r="K36" s="371"/>
      <c r="L36" s="333"/>
      <c r="M36" s="330"/>
      <c r="N36" s="331"/>
      <c r="O36" s="331"/>
      <c r="P36" s="331"/>
      <c r="Q36" s="331"/>
      <c r="R36" s="372"/>
      <c r="S36" s="504"/>
      <c r="T36" s="519"/>
      <c r="U36" s="506"/>
      <c r="V36" s="525"/>
      <c r="W36" s="331"/>
      <c r="X36" s="286"/>
      <c r="Y36" s="504"/>
      <c r="Z36" s="281"/>
      <c r="AA36" s="281"/>
      <c r="AB36" s="335"/>
      <c r="AC36" s="335"/>
      <c r="AD36" s="335"/>
      <c r="AE36" s="281"/>
      <c r="AF36" s="281"/>
      <c r="AG36" s="290"/>
      <c r="AH36" s="291"/>
      <c r="AI36" s="547"/>
    </row>
    <row r="37" spans="1:67" s="201" customFormat="1" ht="15">
      <c r="A37" s="309"/>
      <c r="B37" s="316"/>
      <c r="C37" s="590"/>
      <c r="D37" s="254"/>
      <c r="E37" s="387"/>
      <c r="F37" s="388"/>
      <c r="G37" s="316"/>
      <c r="H37" s="316"/>
      <c r="I37" s="389"/>
      <c r="J37" s="390"/>
      <c r="K37" s="390"/>
      <c r="L37" s="391"/>
      <c r="M37" s="388"/>
      <c r="N37" s="392"/>
      <c r="O37" s="392"/>
      <c r="P37" s="392"/>
      <c r="Q37" s="392"/>
      <c r="R37" s="393"/>
      <c r="S37" s="439"/>
      <c r="T37" s="447"/>
      <c r="U37" s="507"/>
      <c r="V37" s="524"/>
      <c r="W37" s="392"/>
      <c r="X37" s="388"/>
      <c r="Y37" s="439"/>
      <c r="Z37" s="312"/>
      <c r="AA37" s="395"/>
      <c r="AB37" s="390"/>
      <c r="AC37" s="390"/>
      <c r="AD37" s="396"/>
      <c r="AE37" s="395"/>
      <c r="AF37" s="312"/>
      <c r="AG37" s="397"/>
      <c r="AH37" s="398"/>
      <c r="AI37" s="554"/>
    </row>
    <row r="38" spans="1:67" s="181" customFormat="1" ht="15">
      <c r="A38" s="369"/>
      <c r="B38" s="281"/>
      <c r="C38" s="589"/>
      <c r="D38" s="383"/>
      <c r="E38" s="343"/>
      <c r="F38" s="337"/>
      <c r="G38" s="281"/>
      <c r="H38" s="331"/>
      <c r="I38" s="370"/>
      <c r="J38" s="371"/>
      <c r="K38" s="371"/>
      <c r="L38" s="333"/>
      <c r="M38" s="330"/>
      <c r="N38" s="331"/>
      <c r="O38" s="331"/>
      <c r="P38" s="331"/>
      <c r="Q38" s="331"/>
      <c r="R38" s="372"/>
      <c r="S38" s="499"/>
      <c r="T38" s="515"/>
      <c r="U38" s="508"/>
      <c r="V38" s="337"/>
      <c r="W38" s="331"/>
      <c r="X38" s="286"/>
      <c r="Y38" s="499"/>
      <c r="Z38" s="289"/>
      <c r="AA38" s="332"/>
      <c r="AB38" s="371"/>
      <c r="AC38" s="371"/>
      <c r="AD38" s="371"/>
      <c r="AE38" s="332"/>
      <c r="AF38" s="332"/>
      <c r="AG38" s="290"/>
      <c r="AH38" s="342"/>
      <c r="AI38" s="345"/>
    </row>
    <row r="39" spans="1:67" s="253" customFormat="1" ht="15.75" thickBot="1">
      <c r="A39" s="346"/>
      <c r="B39" s="349"/>
      <c r="C39" s="593"/>
      <c r="D39" s="385"/>
      <c r="E39" s="402"/>
      <c r="F39" s="349"/>
      <c r="G39" s="349"/>
      <c r="H39" s="349"/>
      <c r="I39" s="352"/>
      <c r="J39" s="358"/>
      <c r="K39" s="358"/>
      <c r="L39" s="353"/>
      <c r="M39" s="347"/>
      <c r="N39" s="349"/>
      <c r="O39" s="349"/>
      <c r="P39" s="349"/>
      <c r="Q39" s="349"/>
      <c r="R39" s="354"/>
      <c r="S39" s="500"/>
      <c r="T39" s="518"/>
      <c r="U39" s="512"/>
      <c r="V39" s="521"/>
      <c r="W39" s="349"/>
      <c r="X39" s="347"/>
      <c r="Y39" s="501"/>
      <c r="Z39" s="349"/>
      <c r="AA39" s="356"/>
      <c r="AB39" s="358"/>
      <c r="AC39" s="358"/>
      <c r="AD39" s="403"/>
      <c r="AE39" s="356"/>
      <c r="AF39" s="356"/>
      <c r="AG39" s="359"/>
      <c r="AH39" s="357"/>
      <c r="AI39" s="556"/>
    </row>
    <row r="40" spans="1:67" s="201" customFormat="1" ht="45">
      <c r="A40" s="400"/>
      <c r="B40" s="319"/>
      <c r="C40" s="589"/>
      <c r="D40" s="383" t="s">
        <v>336</v>
      </c>
      <c r="E40" s="268"/>
      <c r="F40" s="416"/>
      <c r="G40" s="269"/>
      <c r="H40" s="269"/>
      <c r="I40" s="417"/>
      <c r="J40" s="418"/>
      <c r="K40" s="418"/>
      <c r="L40" s="419"/>
      <c r="M40" s="416"/>
      <c r="N40" s="420"/>
      <c r="O40" s="420"/>
      <c r="P40" s="420"/>
      <c r="Q40" s="420"/>
      <c r="R40" s="421"/>
      <c r="S40" s="439"/>
      <c r="T40" s="514"/>
      <c r="U40" s="513"/>
      <c r="V40" s="520"/>
      <c r="W40" s="420"/>
      <c r="X40" s="502"/>
      <c r="Y40" s="498"/>
      <c r="Z40" s="503"/>
      <c r="AA40" s="422"/>
      <c r="AB40" s="418"/>
      <c r="AC40" s="418"/>
      <c r="AD40" s="423"/>
      <c r="AE40" s="422"/>
      <c r="AF40" s="274"/>
      <c r="AG40" s="276"/>
      <c r="AH40" s="424"/>
      <c r="AI40" s="557"/>
    </row>
    <row r="41" spans="1:67" s="180" customFormat="1" ht="15.75" thickBot="1">
      <c r="A41" s="209"/>
      <c r="B41" s="207"/>
      <c r="C41" s="207"/>
      <c r="D41" s="218"/>
      <c r="E41" s="374"/>
      <c r="F41" s="425"/>
      <c r="G41" s="305"/>
      <c r="H41" s="305"/>
      <c r="I41" s="426"/>
      <c r="J41" s="426"/>
      <c r="K41" s="427"/>
      <c r="L41" s="425"/>
      <c r="M41" s="305"/>
      <c r="N41" s="305"/>
      <c r="O41" s="305"/>
      <c r="P41" s="305"/>
      <c r="Q41" s="305"/>
      <c r="R41" s="428"/>
      <c r="S41" s="501"/>
      <c r="T41" s="518"/>
      <c r="U41" s="512"/>
      <c r="V41" s="523"/>
      <c r="W41" s="305"/>
      <c r="X41" s="429"/>
      <c r="Y41" s="501"/>
      <c r="Z41" s="425"/>
      <c r="AA41" s="305"/>
      <c r="AB41" s="351"/>
      <c r="AC41" s="351"/>
      <c r="AD41" s="351"/>
      <c r="AE41" s="305"/>
      <c r="AF41" s="305"/>
      <c r="AG41" s="430"/>
      <c r="AH41" s="431"/>
      <c r="AI41" s="558"/>
    </row>
    <row r="42" spans="1:67" s="179" customFormat="1" ht="30">
      <c r="A42" s="432"/>
      <c r="B42" s="433"/>
      <c r="C42" s="594"/>
      <c r="D42" s="434" t="s">
        <v>337</v>
      </c>
      <c r="E42" s="437"/>
      <c r="F42" s="438"/>
      <c r="G42" s="439"/>
      <c r="H42" s="439"/>
      <c r="I42" s="440"/>
      <c r="J42" s="441"/>
      <c r="K42" s="442"/>
      <c r="L42" s="443"/>
      <c r="M42" s="444"/>
      <c r="N42" s="439"/>
      <c r="O42" s="439"/>
      <c r="P42" s="439"/>
      <c r="Q42" s="439"/>
      <c r="R42" s="445"/>
      <c r="S42" s="498"/>
      <c r="T42" s="514"/>
      <c r="U42" s="448"/>
      <c r="V42" s="520"/>
      <c r="W42" s="439"/>
      <c r="X42" s="444"/>
      <c r="Y42" s="498"/>
      <c r="Z42" s="446"/>
      <c r="AA42" s="449"/>
      <c r="AB42" s="450"/>
      <c r="AC42" s="450"/>
      <c r="AD42" s="450"/>
      <c r="AE42" s="439"/>
      <c r="AF42" s="446"/>
      <c r="AG42" s="451"/>
      <c r="AH42" s="452"/>
      <c r="AI42" s="453"/>
    </row>
    <row r="43" spans="1:67" s="255" customFormat="1" ht="15" thickBot="1">
      <c r="A43" s="210"/>
      <c r="B43" s="207"/>
      <c r="C43" s="595"/>
      <c r="D43" s="435"/>
      <c r="E43" s="454"/>
      <c r="F43" s="455"/>
      <c r="G43" s="455"/>
      <c r="H43" s="456"/>
      <c r="I43" s="457"/>
      <c r="J43" s="457"/>
      <c r="K43" s="458"/>
      <c r="L43" s="459"/>
      <c r="M43" s="459"/>
      <c r="N43" s="455"/>
      <c r="O43" s="455"/>
      <c r="P43" s="455"/>
      <c r="Q43" s="455"/>
      <c r="R43" s="460"/>
      <c r="S43" s="500"/>
      <c r="T43" s="518"/>
      <c r="U43" s="461"/>
      <c r="V43" s="521"/>
      <c r="W43" s="528"/>
      <c r="X43" s="459"/>
      <c r="Y43" s="501"/>
      <c r="Z43" s="455"/>
      <c r="AA43" s="456"/>
      <c r="AB43" s="462"/>
      <c r="AC43" s="462"/>
      <c r="AD43" s="462"/>
      <c r="AE43" s="455"/>
      <c r="AF43" s="456"/>
      <c r="AG43" s="463"/>
      <c r="AH43" s="464"/>
      <c r="AI43" s="559"/>
    </row>
    <row r="44" spans="1:67" s="201" customFormat="1" ht="45">
      <c r="A44" s="266"/>
      <c r="B44" s="269"/>
      <c r="C44" s="596"/>
      <c r="D44" s="436" t="s">
        <v>338</v>
      </c>
      <c r="E44" s="268"/>
      <c r="F44" s="416"/>
      <c r="G44" s="269"/>
      <c r="H44" s="269"/>
      <c r="I44" s="417"/>
      <c r="J44" s="418"/>
      <c r="K44" s="418"/>
      <c r="L44" s="419"/>
      <c r="M44" s="416"/>
      <c r="N44" s="420"/>
      <c r="O44" s="420"/>
      <c r="P44" s="420"/>
      <c r="Q44" s="420"/>
      <c r="R44" s="421"/>
      <c r="S44" s="439"/>
      <c r="T44" s="514"/>
      <c r="U44" s="513"/>
      <c r="V44" s="520"/>
      <c r="W44" s="416"/>
      <c r="X44" s="502"/>
      <c r="Y44" s="498"/>
      <c r="Z44" s="503"/>
      <c r="AA44" s="422"/>
      <c r="AB44" s="418"/>
      <c r="AC44" s="418"/>
      <c r="AD44" s="423"/>
      <c r="AE44" s="422"/>
      <c r="AF44" s="274"/>
      <c r="AG44" s="276"/>
      <c r="AH44" s="424"/>
      <c r="AI44" s="557"/>
    </row>
    <row r="45" spans="1:67" s="180" customFormat="1" ht="15.75" thickBot="1">
      <c r="A45" s="209"/>
      <c r="B45" s="207"/>
      <c r="C45" s="207"/>
      <c r="D45" s="218"/>
      <c r="E45" s="348"/>
      <c r="F45" s="425"/>
      <c r="G45" s="305"/>
      <c r="H45" s="305"/>
      <c r="I45" s="426"/>
      <c r="J45" s="426"/>
      <c r="K45" s="465"/>
      <c r="L45" s="425"/>
      <c r="M45" s="305"/>
      <c r="N45" s="305"/>
      <c r="O45" s="305"/>
      <c r="P45" s="305"/>
      <c r="Q45" s="305"/>
      <c r="R45" s="428"/>
      <c r="S45" s="500"/>
      <c r="T45" s="516"/>
      <c r="U45" s="512"/>
      <c r="V45" s="521"/>
      <c r="W45" s="425"/>
      <c r="X45" s="429"/>
      <c r="Y45" s="500"/>
      <c r="Z45" s="425"/>
      <c r="AA45" s="305"/>
      <c r="AB45" s="351"/>
      <c r="AC45" s="351"/>
      <c r="AD45" s="351"/>
      <c r="AE45" s="305"/>
      <c r="AF45" s="305"/>
      <c r="AG45" s="430"/>
      <c r="AH45" s="431"/>
      <c r="AI45" s="560"/>
    </row>
    <row r="46" spans="1:67" s="11" customFormat="1">
      <c r="A46" s="117"/>
      <c r="B46" s="1"/>
      <c r="C46" s="1"/>
      <c r="D46" s="4"/>
      <c r="E46" s="1"/>
      <c r="F46" s="3"/>
      <c r="G46" s="177"/>
      <c r="H46" s="243"/>
      <c r="I46" s="260"/>
      <c r="J46" s="260"/>
      <c r="K46" s="260"/>
      <c r="L46" s="2"/>
      <c r="S46" s="252"/>
      <c r="V46" s="13"/>
      <c r="W46" s="13"/>
      <c r="X46" s="13"/>
      <c r="AA46" s="73"/>
      <c r="AB46" s="111"/>
      <c r="AC46" s="16"/>
      <c r="AD46" s="14"/>
      <c r="AE46" s="14"/>
      <c r="AF46" s="14"/>
      <c r="AG46" s="12"/>
      <c r="AH46" s="154"/>
      <c r="AI46" s="221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</row>
    <row r="47" spans="1:67" s="11" customFormat="1">
      <c r="A47" s="118"/>
      <c r="B47" s="17" t="s">
        <v>171</v>
      </c>
      <c r="C47" s="17"/>
      <c r="F47" s="18"/>
      <c r="G47" s="178"/>
      <c r="H47" s="244"/>
      <c r="I47" s="261"/>
      <c r="J47" s="261"/>
      <c r="K47" s="262"/>
      <c r="S47" s="252"/>
      <c r="AG47" s="12"/>
      <c r="AH47" s="14"/>
      <c r="AI47" s="221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</row>
    <row r="48" spans="1:67" s="11" customFormat="1">
      <c r="A48" s="118"/>
      <c r="B48" s="21" t="s">
        <v>302</v>
      </c>
      <c r="C48" s="21"/>
      <c r="F48" s="18"/>
      <c r="G48" s="178"/>
      <c r="H48" s="244"/>
      <c r="I48" s="262" t="s">
        <v>176</v>
      </c>
      <c r="J48" s="262"/>
      <c r="K48" s="262"/>
      <c r="L48" s="19"/>
      <c r="S48" s="252"/>
      <c r="V48" s="12"/>
      <c r="W48" s="20"/>
      <c r="X48" s="13"/>
      <c r="Y48" s="13"/>
      <c r="Z48" s="13"/>
      <c r="AA48" s="74"/>
      <c r="AC48" s="19"/>
      <c r="AD48" s="8"/>
      <c r="AE48" s="8"/>
      <c r="AF48" s="8"/>
      <c r="AG48" s="12"/>
      <c r="AH48" s="14"/>
      <c r="AI48" s="221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</row>
    <row r="49" spans="1:67" s="11" customFormat="1" ht="22.5">
      <c r="A49" s="118"/>
      <c r="B49" s="21" t="s">
        <v>253</v>
      </c>
      <c r="C49" s="21"/>
      <c r="F49" s="18"/>
      <c r="G49" s="178"/>
      <c r="H49" s="244"/>
      <c r="I49" s="263" t="s">
        <v>318</v>
      </c>
      <c r="J49" s="263"/>
      <c r="K49" s="263"/>
      <c r="L49" s="21"/>
      <c r="S49" s="252"/>
      <c r="V49" s="12"/>
      <c r="W49" s="20"/>
      <c r="X49" s="13"/>
      <c r="Y49" s="13"/>
      <c r="Z49" s="13"/>
      <c r="AA49" s="74"/>
      <c r="AH49" s="14"/>
      <c r="AI49" s="221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</row>
    <row r="50" spans="1:67" s="11" customFormat="1" ht="33.75">
      <c r="A50" s="118"/>
      <c r="B50" s="21" t="s">
        <v>245</v>
      </c>
      <c r="C50" s="21"/>
      <c r="E50" s="18"/>
      <c r="F50" s="18"/>
      <c r="G50" s="178"/>
      <c r="H50" s="244"/>
      <c r="I50" s="263" t="s">
        <v>262</v>
      </c>
      <c r="J50" s="263"/>
      <c r="K50" s="263"/>
      <c r="L50" s="21"/>
      <c r="S50" s="252"/>
      <c r="V50" s="12"/>
      <c r="W50" s="20"/>
      <c r="X50" s="22"/>
      <c r="Y50" s="22"/>
      <c r="Z50" s="22"/>
      <c r="AA50" s="75"/>
      <c r="AH50" s="216"/>
      <c r="AI50" s="222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</row>
    <row r="51" spans="1:67" s="11" customFormat="1" ht="15.75">
      <c r="A51" s="118"/>
      <c r="B51" s="21" t="s">
        <v>246</v>
      </c>
      <c r="C51" s="21"/>
      <c r="E51" s="18"/>
      <c r="F51" s="18"/>
      <c r="G51" s="178"/>
      <c r="H51" s="244"/>
      <c r="I51" s="263" t="s">
        <v>180</v>
      </c>
      <c r="J51" s="263"/>
      <c r="K51" s="263"/>
      <c r="L51" s="21"/>
      <c r="S51" s="252"/>
      <c r="V51" s="12"/>
      <c r="W51" s="20"/>
      <c r="X51" s="13"/>
      <c r="Y51" s="13"/>
      <c r="Z51" s="13"/>
      <c r="AA51" s="74"/>
      <c r="AH51" s="632" t="s">
        <v>305</v>
      </c>
      <c r="AI51" s="633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</row>
    <row r="52" spans="1:67" s="11" customFormat="1" ht="22.5">
      <c r="A52" s="118"/>
      <c r="B52" s="21" t="s">
        <v>247</v>
      </c>
      <c r="C52" s="21"/>
      <c r="F52" s="18"/>
      <c r="G52" s="178"/>
      <c r="H52" s="244"/>
      <c r="I52" s="263" t="s">
        <v>303</v>
      </c>
      <c r="J52" s="263"/>
      <c r="K52" s="263"/>
      <c r="L52" s="21"/>
      <c r="S52" s="252"/>
      <c r="V52" s="12"/>
      <c r="W52" s="20"/>
      <c r="X52" s="13"/>
      <c r="Y52" s="13"/>
      <c r="Z52" s="13"/>
      <c r="AA52" s="74"/>
      <c r="AH52" s="626" t="s">
        <v>299</v>
      </c>
      <c r="AI52" s="627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</row>
    <row r="53" spans="1:67" s="11" customFormat="1">
      <c r="A53" s="118"/>
      <c r="B53" s="21" t="s">
        <v>172</v>
      </c>
      <c r="C53" s="21"/>
      <c r="F53" s="18"/>
      <c r="G53" s="178"/>
      <c r="H53" s="244"/>
      <c r="I53" s="263"/>
      <c r="J53" s="263"/>
      <c r="K53" s="263"/>
      <c r="L53" s="21"/>
      <c r="S53" s="252"/>
      <c r="V53" s="12"/>
      <c r="W53" s="20"/>
      <c r="X53" s="13"/>
      <c r="Y53" s="13"/>
      <c r="Z53" s="13"/>
      <c r="AA53" s="74"/>
      <c r="AG53" s="5"/>
      <c r="AH53" s="624"/>
      <c r="AI53" s="621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</row>
    <row r="54" spans="1:67" s="11" customFormat="1">
      <c r="A54" s="118"/>
      <c r="B54" s="21" t="s">
        <v>252</v>
      </c>
      <c r="C54" s="21"/>
      <c r="F54" s="18"/>
      <c r="G54" s="178"/>
      <c r="H54" s="244"/>
      <c r="I54" s="263"/>
      <c r="J54" s="263"/>
      <c r="K54" s="263"/>
      <c r="L54" s="21"/>
      <c r="S54" s="252"/>
      <c r="V54" s="12"/>
      <c r="W54" s="20"/>
      <c r="X54" s="13"/>
      <c r="Y54" s="13"/>
      <c r="Z54" s="13"/>
      <c r="AA54" s="74"/>
      <c r="AH54" s="625"/>
      <c r="AI54" s="622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</row>
    <row r="55" spans="1:67" s="11" customFormat="1" ht="12.75" customHeight="1">
      <c r="A55" s="118"/>
      <c r="B55" s="21" t="s">
        <v>173</v>
      </c>
      <c r="C55" s="21"/>
      <c r="F55" s="18"/>
      <c r="G55" s="178"/>
      <c r="H55" s="244"/>
      <c r="I55" s="261"/>
      <c r="J55" s="261"/>
      <c r="K55" s="261"/>
      <c r="S55" s="252"/>
      <c r="V55" s="12"/>
      <c r="W55" s="20"/>
      <c r="X55" s="13"/>
      <c r="Y55" s="13"/>
      <c r="Z55" s="13"/>
      <c r="AA55" s="74"/>
      <c r="AH55" s="623" t="s">
        <v>304</v>
      </c>
      <c r="AI55" s="620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</row>
    <row r="56" spans="1:67" s="11" customFormat="1">
      <c r="A56" s="118"/>
      <c r="B56" s="21" t="s">
        <v>260</v>
      </c>
      <c r="C56" s="21"/>
      <c r="F56" s="21"/>
      <c r="G56" s="178"/>
      <c r="H56" s="245"/>
      <c r="I56" s="262" t="s">
        <v>177</v>
      </c>
      <c r="J56" s="262"/>
      <c r="K56" s="262"/>
      <c r="L56" s="19"/>
      <c r="S56" s="252"/>
      <c r="V56" s="12"/>
      <c r="W56" s="20"/>
      <c r="X56" s="13"/>
      <c r="Y56" s="13"/>
      <c r="Z56" s="13"/>
      <c r="AA56" s="74"/>
      <c r="AH56" s="624"/>
      <c r="AI56" s="621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</row>
    <row r="57" spans="1:67" s="11" customFormat="1" ht="22.5">
      <c r="A57" s="118"/>
      <c r="B57" s="21" t="s">
        <v>174</v>
      </c>
      <c r="C57" s="21"/>
      <c r="E57" s="18"/>
      <c r="F57" s="18"/>
      <c r="G57" s="178"/>
      <c r="H57" s="244"/>
      <c r="I57" s="264" t="s">
        <v>178</v>
      </c>
      <c r="J57" s="264"/>
      <c r="K57" s="264"/>
      <c r="L57" s="16"/>
      <c r="S57" s="252"/>
      <c r="V57" s="12"/>
      <c r="W57" s="20"/>
      <c r="X57" s="22"/>
      <c r="Y57" s="22"/>
      <c r="Z57" s="22"/>
      <c r="AA57" s="75"/>
      <c r="AH57" s="624"/>
      <c r="AI57" s="621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</row>
    <row r="58" spans="1:67" s="11" customFormat="1">
      <c r="A58" s="118"/>
      <c r="B58" s="21" t="s">
        <v>248</v>
      </c>
      <c r="C58" s="21"/>
      <c r="E58" s="18"/>
      <c r="F58" s="18"/>
      <c r="G58" s="178"/>
      <c r="H58" s="246"/>
      <c r="I58" s="264" t="s">
        <v>179</v>
      </c>
      <c r="J58" s="264"/>
      <c r="K58" s="264"/>
      <c r="L58" s="16"/>
      <c r="S58" s="252"/>
      <c r="V58" s="12"/>
      <c r="W58" s="20"/>
      <c r="X58" s="13"/>
      <c r="AA58" s="73"/>
      <c r="AH58" s="624"/>
      <c r="AI58" s="621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</row>
    <row r="59" spans="1:67" s="11" customFormat="1">
      <c r="A59" s="118"/>
      <c r="B59" s="21" t="s">
        <v>175</v>
      </c>
      <c r="C59" s="21"/>
      <c r="F59" s="18"/>
      <c r="G59" s="178"/>
      <c r="H59" s="245"/>
      <c r="I59" s="264" t="s">
        <v>439</v>
      </c>
      <c r="J59" s="264"/>
      <c r="K59" s="264"/>
      <c r="L59" s="16"/>
      <c r="S59" s="252"/>
      <c r="V59" s="12"/>
      <c r="W59" s="20"/>
      <c r="X59" s="13"/>
      <c r="AA59" s="73"/>
      <c r="AH59" s="624"/>
      <c r="AI59" s="621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</row>
    <row r="60" spans="1:67" s="11" customFormat="1">
      <c r="A60" s="118"/>
      <c r="B60" s="21" t="s">
        <v>300</v>
      </c>
      <c r="C60" s="21"/>
      <c r="F60" s="18"/>
      <c r="G60" s="178"/>
      <c r="H60" s="245"/>
      <c r="I60" s="264" t="s">
        <v>257</v>
      </c>
      <c r="J60" s="264"/>
      <c r="K60" s="264"/>
      <c r="L60" s="16"/>
      <c r="S60" s="252"/>
      <c r="V60" s="12"/>
      <c r="W60" s="20"/>
      <c r="X60" s="13"/>
      <c r="AA60" s="73"/>
      <c r="AH60" s="624"/>
      <c r="AI60" s="621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</row>
    <row r="61" spans="1:67" s="11" customFormat="1">
      <c r="A61" s="119"/>
      <c r="B61" s="21" t="s">
        <v>301</v>
      </c>
      <c r="C61" s="21"/>
      <c r="E61" s="18"/>
      <c r="F61" s="18"/>
      <c r="G61" s="178"/>
      <c r="H61" s="244"/>
      <c r="I61" s="264" t="s">
        <v>256</v>
      </c>
      <c r="J61" s="264"/>
      <c r="K61" s="264"/>
      <c r="L61" s="16"/>
      <c r="S61" s="252"/>
      <c r="V61" s="12"/>
      <c r="W61" s="20"/>
      <c r="X61" s="13"/>
      <c r="AA61" s="73"/>
      <c r="AH61" s="625"/>
      <c r="AI61" s="622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</row>
    <row r="62" spans="1:67" s="11" customFormat="1">
      <c r="A62" s="119"/>
      <c r="B62" s="121"/>
      <c r="C62" s="121"/>
      <c r="E62" s="18"/>
      <c r="F62" s="18"/>
      <c r="G62" s="178"/>
      <c r="H62" s="244"/>
      <c r="I62" s="264" t="s">
        <v>440</v>
      </c>
      <c r="J62" s="265"/>
      <c r="K62" s="261"/>
      <c r="S62" s="252"/>
      <c r="V62" s="12"/>
      <c r="W62" s="20"/>
      <c r="X62" s="13"/>
      <c r="AA62" s="73"/>
      <c r="AH62" s="217"/>
      <c r="AI62" s="223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</row>
    <row r="63" spans="1:67" s="11" customFormat="1">
      <c r="A63" s="119"/>
      <c r="B63" s="121"/>
      <c r="C63" s="121"/>
      <c r="E63" s="18"/>
      <c r="F63" s="18"/>
      <c r="G63" s="178"/>
      <c r="H63" s="244"/>
      <c r="I63" s="265"/>
      <c r="J63" s="265"/>
      <c r="K63" s="261"/>
      <c r="S63" s="252"/>
      <c r="V63" s="12"/>
      <c r="W63" s="20"/>
      <c r="X63" s="13"/>
      <c r="AA63" s="73"/>
      <c r="AH63" s="217"/>
      <c r="AI63" s="223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</row>
    <row r="64" spans="1:67" s="11" customFormat="1">
      <c r="A64" s="119"/>
      <c r="B64" s="121"/>
      <c r="C64" s="121"/>
      <c r="E64" s="18"/>
      <c r="F64" s="18"/>
      <c r="G64" s="178"/>
      <c r="H64" s="244"/>
      <c r="I64" s="265"/>
      <c r="J64" s="265"/>
      <c r="K64" s="261"/>
      <c r="S64" s="252"/>
      <c r="V64" s="12"/>
      <c r="W64" s="20"/>
      <c r="X64" s="13"/>
      <c r="AA64" s="73"/>
      <c r="AH64" s="217"/>
      <c r="AI64" s="223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</row>
    <row r="65" spans="1:67" s="11" customFormat="1">
      <c r="A65" s="118"/>
      <c r="B65" s="126"/>
      <c r="C65" s="126"/>
      <c r="F65" s="18"/>
      <c r="G65" s="178"/>
      <c r="H65" s="245"/>
      <c r="I65" s="265"/>
      <c r="J65" s="265"/>
      <c r="K65" s="261"/>
      <c r="S65" s="252"/>
      <c r="V65" s="13"/>
      <c r="W65" s="13"/>
      <c r="X65" s="13"/>
      <c r="AA65" s="73"/>
      <c r="AH65" s="217"/>
      <c r="AI65" s="223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</row>
    <row r="66" spans="1:67" s="11" customFormat="1">
      <c r="A66" s="118"/>
      <c r="B66" s="126"/>
      <c r="C66" s="126"/>
      <c r="F66" s="18"/>
      <c r="G66" s="178"/>
      <c r="H66" s="245"/>
      <c r="I66" s="261"/>
      <c r="J66" s="261"/>
      <c r="K66" s="261"/>
      <c r="S66" s="252"/>
      <c r="V66" s="13"/>
      <c r="W66" s="13"/>
      <c r="X66" s="13"/>
      <c r="AA66" s="73"/>
      <c r="AD66" s="14"/>
      <c r="AE66" s="14"/>
      <c r="AF66" s="14"/>
      <c r="AH66" s="217"/>
      <c r="AI66" s="223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</row>
    <row r="67" spans="1:67" s="11" customFormat="1">
      <c r="A67" s="118"/>
      <c r="B67" s="126"/>
      <c r="C67" s="126"/>
      <c r="F67" s="18"/>
      <c r="G67" s="178"/>
      <c r="H67" s="245"/>
      <c r="I67" s="261"/>
      <c r="J67" s="261"/>
      <c r="K67" s="261"/>
      <c r="S67" s="252"/>
      <c r="V67" s="13"/>
      <c r="W67" s="13"/>
      <c r="X67" s="13"/>
      <c r="AA67" s="73"/>
      <c r="AD67" s="14"/>
      <c r="AE67" s="14"/>
      <c r="AF67" s="14"/>
      <c r="AG67" s="12"/>
      <c r="AH67" s="154"/>
      <c r="AI67" s="224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</row>
    <row r="68" spans="1:67" s="11" customFormat="1">
      <c r="A68" s="118"/>
      <c r="B68" s="126"/>
      <c r="C68" s="126"/>
      <c r="F68" s="18"/>
      <c r="G68" s="178"/>
      <c r="H68" s="245"/>
      <c r="I68" s="261"/>
      <c r="J68" s="261"/>
      <c r="K68" s="261"/>
      <c r="S68" s="252"/>
      <c r="V68" s="13"/>
      <c r="W68" s="13"/>
      <c r="X68" s="13"/>
      <c r="AA68" s="73"/>
      <c r="AD68" s="14"/>
      <c r="AE68" s="14"/>
      <c r="AF68" s="14"/>
      <c r="AG68" s="12"/>
      <c r="AH68" s="14"/>
      <c r="AI68" s="221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</row>
    <row r="69" spans="1:67" s="11" customFormat="1">
      <c r="A69" s="118"/>
      <c r="B69" s="126"/>
      <c r="C69" s="126"/>
      <c r="F69" s="18"/>
      <c r="G69" s="178"/>
      <c r="H69" s="245"/>
      <c r="I69" s="261"/>
      <c r="J69" s="261"/>
      <c r="K69" s="261"/>
      <c r="S69" s="252"/>
      <c r="V69" s="13"/>
      <c r="W69" s="13"/>
      <c r="X69" s="13"/>
      <c r="AA69" s="73"/>
      <c r="AD69" s="14"/>
      <c r="AE69" s="14"/>
      <c r="AF69" s="14"/>
      <c r="AG69" s="12"/>
      <c r="AH69" s="14"/>
      <c r="AI69" s="221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</row>
    <row r="70" spans="1:67" s="11" customFormat="1">
      <c r="A70" s="118"/>
      <c r="B70" s="126"/>
      <c r="C70" s="126"/>
      <c r="F70" s="18"/>
      <c r="G70" s="178"/>
      <c r="H70" s="245"/>
      <c r="I70" s="261"/>
      <c r="J70" s="261"/>
      <c r="K70" s="261"/>
      <c r="S70" s="252"/>
      <c r="V70" s="13"/>
      <c r="W70" s="13"/>
      <c r="X70" s="13"/>
      <c r="AA70" s="73"/>
      <c r="AD70" s="14"/>
      <c r="AE70" s="14"/>
      <c r="AF70" s="14"/>
      <c r="AG70" s="12"/>
      <c r="AH70" s="14"/>
      <c r="AI70" s="221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</row>
    <row r="71" spans="1:67" s="11" customFormat="1">
      <c r="A71" s="118"/>
      <c r="B71" s="126"/>
      <c r="C71" s="126"/>
      <c r="F71" s="18"/>
      <c r="G71" s="178"/>
      <c r="H71" s="245"/>
      <c r="I71" s="261"/>
      <c r="J71" s="261"/>
      <c r="K71" s="261"/>
      <c r="S71" s="252"/>
      <c r="V71" s="13"/>
      <c r="W71" s="13"/>
      <c r="X71" s="13"/>
      <c r="AA71" s="73"/>
      <c r="AD71" s="14"/>
      <c r="AE71" s="14"/>
      <c r="AF71" s="14"/>
      <c r="AG71" s="12"/>
      <c r="AH71" s="14"/>
      <c r="AI71" s="221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</row>
    <row r="72" spans="1:67" s="11" customFormat="1">
      <c r="A72" s="118"/>
      <c r="B72" s="126"/>
      <c r="C72" s="126"/>
      <c r="F72" s="18"/>
      <c r="G72" s="178"/>
      <c r="H72" s="245"/>
      <c r="I72" s="261"/>
      <c r="J72" s="261"/>
      <c r="K72" s="261"/>
      <c r="S72" s="252"/>
      <c r="V72" s="13"/>
      <c r="W72" s="13"/>
      <c r="X72" s="13"/>
      <c r="AA72" s="73"/>
      <c r="AD72" s="14"/>
      <c r="AE72" s="14"/>
      <c r="AF72" s="14"/>
      <c r="AG72" s="12"/>
      <c r="AH72" s="14"/>
      <c r="AI72" s="221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</row>
    <row r="73" spans="1:67" s="11" customFormat="1">
      <c r="A73" s="118"/>
      <c r="B73" s="126"/>
      <c r="C73" s="126"/>
      <c r="F73" s="18"/>
      <c r="G73" s="178"/>
      <c r="H73" s="245"/>
      <c r="I73" s="261"/>
      <c r="J73" s="261"/>
      <c r="K73" s="261"/>
      <c r="S73" s="252"/>
      <c r="V73" s="13"/>
      <c r="W73" s="13"/>
      <c r="X73" s="13"/>
      <c r="AA73" s="73"/>
      <c r="AD73" s="14"/>
      <c r="AE73" s="14"/>
      <c r="AF73" s="14"/>
      <c r="AG73" s="12"/>
      <c r="AH73" s="14"/>
      <c r="AI73" s="221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</row>
    <row r="74" spans="1:67" s="11" customFormat="1">
      <c r="A74" s="118"/>
      <c r="B74" s="126"/>
      <c r="C74" s="126"/>
      <c r="F74" s="18"/>
      <c r="G74" s="178"/>
      <c r="H74" s="245"/>
      <c r="I74" s="261"/>
      <c r="J74" s="261"/>
      <c r="K74" s="261"/>
      <c r="S74" s="252"/>
      <c r="V74" s="13"/>
      <c r="W74" s="13"/>
      <c r="X74" s="13"/>
      <c r="AA74" s="73"/>
      <c r="AD74" s="14"/>
      <c r="AE74" s="14"/>
      <c r="AF74" s="14"/>
      <c r="AG74" s="12"/>
      <c r="AH74" s="14"/>
      <c r="AI74" s="221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</row>
    <row r="75" spans="1:67" s="11" customFormat="1">
      <c r="A75" s="118"/>
      <c r="B75" s="126"/>
      <c r="C75" s="126"/>
      <c r="F75" s="18"/>
      <c r="G75" s="178"/>
      <c r="H75" s="245"/>
      <c r="I75" s="261"/>
      <c r="J75" s="261"/>
      <c r="K75" s="261"/>
      <c r="S75" s="252"/>
      <c r="V75" s="13"/>
      <c r="W75" s="13"/>
      <c r="X75" s="13"/>
      <c r="AA75" s="73"/>
      <c r="AD75" s="14"/>
      <c r="AE75" s="14"/>
      <c r="AF75" s="14"/>
      <c r="AG75" s="12"/>
      <c r="AH75" s="14"/>
      <c r="AI75" s="221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</row>
    <row r="76" spans="1:67" s="11" customFormat="1">
      <c r="A76" s="118"/>
      <c r="B76" s="126"/>
      <c r="C76" s="126"/>
      <c r="F76" s="18"/>
      <c r="G76" s="178"/>
      <c r="H76" s="245"/>
      <c r="I76" s="261"/>
      <c r="J76" s="261"/>
      <c r="K76" s="261"/>
      <c r="S76" s="252"/>
      <c r="V76" s="13"/>
      <c r="W76" s="13"/>
      <c r="X76" s="13"/>
      <c r="AA76" s="73"/>
      <c r="AD76" s="14"/>
      <c r="AE76" s="14"/>
      <c r="AF76" s="14"/>
      <c r="AG76" s="12"/>
      <c r="AH76" s="14"/>
      <c r="AI76" s="221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</row>
    <row r="77" spans="1:67" s="11" customFormat="1">
      <c r="A77" s="118"/>
      <c r="B77" s="126"/>
      <c r="C77" s="126"/>
      <c r="F77" s="18"/>
      <c r="G77" s="178"/>
      <c r="H77" s="245"/>
      <c r="I77" s="261"/>
      <c r="J77" s="261"/>
      <c r="K77" s="261"/>
      <c r="S77" s="252"/>
      <c r="V77" s="13"/>
      <c r="W77" s="13"/>
      <c r="X77" s="13"/>
      <c r="AA77" s="73"/>
      <c r="AD77" s="14"/>
      <c r="AE77" s="14"/>
      <c r="AF77" s="14"/>
      <c r="AG77" s="12"/>
      <c r="AH77" s="14"/>
      <c r="AI77" s="221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</row>
    <row r="78" spans="1:67" s="11" customFormat="1">
      <c r="A78" s="118"/>
      <c r="B78" s="126"/>
      <c r="C78" s="126"/>
      <c r="F78" s="18"/>
      <c r="G78" s="178"/>
      <c r="H78" s="245"/>
      <c r="I78" s="261"/>
      <c r="J78" s="261"/>
      <c r="K78" s="261"/>
      <c r="S78" s="252"/>
      <c r="V78" s="13"/>
      <c r="W78" s="13"/>
      <c r="X78" s="13"/>
      <c r="AA78" s="73"/>
      <c r="AD78" s="14"/>
      <c r="AE78" s="14"/>
      <c r="AF78" s="14"/>
      <c r="AG78" s="12"/>
      <c r="AH78" s="14"/>
      <c r="AI78" s="221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</row>
    <row r="79" spans="1:67" s="11" customFormat="1">
      <c r="A79" s="118"/>
      <c r="B79" s="126"/>
      <c r="C79" s="126"/>
      <c r="F79" s="18"/>
      <c r="G79" s="178"/>
      <c r="H79" s="245"/>
      <c r="I79" s="261"/>
      <c r="J79" s="261"/>
      <c r="K79" s="261"/>
      <c r="S79" s="252"/>
      <c r="V79" s="13"/>
      <c r="W79" s="13"/>
      <c r="X79" s="13"/>
      <c r="AA79" s="73"/>
      <c r="AD79" s="14"/>
      <c r="AE79" s="14"/>
      <c r="AF79" s="14"/>
      <c r="AG79" s="12"/>
      <c r="AH79" s="14"/>
      <c r="AI79" s="221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</row>
    <row r="80" spans="1:67" s="11" customFormat="1">
      <c r="A80" s="118"/>
      <c r="B80" s="126"/>
      <c r="C80" s="126"/>
      <c r="F80" s="18"/>
      <c r="G80" s="178"/>
      <c r="H80" s="245"/>
      <c r="I80" s="261"/>
      <c r="J80" s="261"/>
      <c r="K80" s="261"/>
      <c r="S80" s="252"/>
      <c r="V80" s="13"/>
      <c r="W80" s="13"/>
      <c r="X80" s="13"/>
      <c r="AA80" s="73"/>
      <c r="AD80" s="14"/>
      <c r="AE80" s="14"/>
      <c r="AF80" s="14"/>
      <c r="AG80" s="12"/>
      <c r="AH80" s="14"/>
      <c r="AI80" s="221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</row>
    <row r="81" spans="1:67" s="11" customFormat="1">
      <c r="A81" s="118"/>
      <c r="B81" s="126"/>
      <c r="C81" s="126"/>
      <c r="F81" s="18"/>
      <c r="G81" s="178"/>
      <c r="H81" s="245"/>
      <c r="I81" s="261"/>
      <c r="J81" s="261"/>
      <c r="K81" s="261"/>
      <c r="S81" s="252"/>
      <c r="V81" s="13"/>
      <c r="W81" s="13"/>
      <c r="X81" s="13"/>
      <c r="AA81" s="73"/>
      <c r="AD81" s="14"/>
      <c r="AE81" s="14"/>
      <c r="AF81" s="14"/>
      <c r="AG81" s="12"/>
      <c r="AH81" s="14"/>
      <c r="AI81" s="221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</row>
    <row r="82" spans="1:67" s="11" customFormat="1">
      <c r="A82" s="118"/>
      <c r="B82" s="126"/>
      <c r="C82" s="126"/>
      <c r="F82" s="18"/>
      <c r="G82" s="178"/>
      <c r="H82" s="245"/>
      <c r="I82" s="261"/>
      <c r="J82" s="261"/>
      <c r="K82" s="261"/>
      <c r="S82" s="252"/>
      <c r="V82" s="13"/>
      <c r="W82" s="13"/>
      <c r="X82" s="13"/>
      <c r="AA82" s="73"/>
      <c r="AD82" s="14"/>
      <c r="AE82" s="14"/>
      <c r="AF82" s="14"/>
      <c r="AG82" s="12"/>
      <c r="AH82" s="14"/>
      <c r="AI82" s="221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</row>
    <row r="83" spans="1:67" s="11" customFormat="1">
      <c r="A83" s="118"/>
      <c r="B83" s="126"/>
      <c r="C83" s="126"/>
      <c r="F83" s="18"/>
      <c r="G83" s="178"/>
      <c r="H83" s="245"/>
      <c r="I83" s="261"/>
      <c r="J83" s="261"/>
      <c r="K83" s="261"/>
      <c r="S83" s="252"/>
      <c r="V83" s="13"/>
      <c r="W83" s="13"/>
      <c r="X83" s="13"/>
      <c r="AA83" s="73"/>
      <c r="AD83" s="14"/>
      <c r="AE83" s="14"/>
      <c r="AF83" s="14"/>
      <c r="AG83" s="12"/>
      <c r="AH83" s="14"/>
      <c r="AI83" s="221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</row>
    <row r="84" spans="1:67" s="11" customFormat="1">
      <c r="A84" s="118"/>
      <c r="B84" s="126"/>
      <c r="C84" s="126"/>
      <c r="F84" s="18"/>
      <c r="G84" s="178"/>
      <c r="H84" s="245"/>
      <c r="I84" s="261"/>
      <c r="J84" s="261"/>
      <c r="K84" s="261"/>
      <c r="S84" s="252"/>
      <c r="V84" s="13"/>
      <c r="W84" s="13"/>
      <c r="X84" s="13"/>
      <c r="AA84" s="73"/>
      <c r="AD84" s="14"/>
      <c r="AE84" s="14"/>
      <c r="AF84" s="14"/>
      <c r="AG84" s="12"/>
      <c r="AH84" s="14"/>
      <c r="AI84" s="221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</row>
    <row r="85" spans="1:67" s="11" customFormat="1">
      <c r="A85" s="118"/>
      <c r="B85" s="126"/>
      <c r="C85" s="126"/>
      <c r="F85" s="18"/>
      <c r="G85" s="178"/>
      <c r="H85" s="245"/>
      <c r="I85" s="261"/>
      <c r="J85" s="261"/>
      <c r="K85" s="261"/>
      <c r="S85" s="252"/>
      <c r="V85" s="13"/>
      <c r="W85" s="13"/>
      <c r="X85" s="13"/>
      <c r="AA85" s="73"/>
      <c r="AD85" s="14"/>
      <c r="AE85" s="14"/>
      <c r="AF85" s="14"/>
      <c r="AG85" s="12"/>
      <c r="AH85" s="14"/>
      <c r="AI85" s="221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</row>
    <row r="86" spans="1:67" s="11" customFormat="1">
      <c r="A86" s="118"/>
      <c r="B86" s="126"/>
      <c r="C86" s="126"/>
      <c r="F86" s="18"/>
      <c r="G86" s="178"/>
      <c r="H86" s="245"/>
      <c r="I86" s="261"/>
      <c r="J86" s="261"/>
      <c r="K86" s="261"/>
      <c r="S86" s="252"/>
      <c r="V86" s="13"/>
      <c r="W86" s="13"/>
      <c r="X86" s="13"/>
      <c r="AA86" s="73"/>
      <c r="AD86" s="14"/>
      <c r="AE86" s="14"/>
      <c r="AF86" s="14"/>
      <c r="AG86" s="12"/>
      <c r="AH86" s="14"/>
      <c r="AI86" s="221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</row>
    <row r="87" spans="1:67" s="11" customFormat="1">
      <c r="A87" s="118"/>
      <c r="B87" s="126"/>
      <c r="C87" s="126"/>
      <c r="F87" s="18"/>
      <c r="G87" s="178"/>
      <c r="H87" s="245"/>
      <c r="I87" s="261"/>
      <c r="J87" s="261"/>
      <c r="K87" s="261"/>
      <c r="S87" s="252"/>
      <c r="V87" s="13"/>
      <c r="W87" s="13"/>
      <c r="X87" s="13"/>
      <c r="AA87" s="73"/>
      <c r="AD87" s="14"/>
      <c r="AE87" s="14"/>
      <c r="AF87" s="14"/>
      <c r="AG87" s="12"/>
      <c r="AH87" s="14"/>
      <c r="AI87" s="221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</row>
    <row r="88" spans="1:67" s="11" customFormat="1">
      <c r="A88" s="118"/>
      <c r="B88" s="126"/>
      <c r="C88" s="126"/>
      <c r="F88" s="18"/>
      <c r="G88" s="178"/>
      <c r="H88" s="245"/>
      <c r="I88" s="261"/>
      <c r="J88" s="261"/>
      <c r="K88" s="261"/>
      <c r="S88" s="252"/>
      <c r="V88" s="13"/>
      <c r="W88" s="13"/>
      <c r="X88" s="13"/>
      <c r="AA88" s="73"/>
      <c r="AD88" s="14"/>
      <c r="AE88" s="14"/>
      <c r="AF88" s="14"/>
      <c r="AG88" s="12"/>
      <c r="AH88" s="14"/>
      <c r="AI88" s="221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</row>
    <row r="89" spans="1:67" s="11" customFormat="1">
      <c r="A89" s="118"/>
      <c r="B89" s="126"/>
      <c r="C89" s="126"/>
      <c r="F89" s="18"/>
      <c r="G89" s="178"/>
      <c r="H89" s="245"/>
      <c r="I89" s="261"/>
      <c r="J89" s="261"/>
      <c r="K89" s="261"/>
      <c r="S89" s="252"/>
      <c r="V89" s="13"/>
      <c r="W89" s="13"/>
      <c r="X89" s="13"/>
      <c r="AA89" s="73"/>
      <c r="AD89" s="14"/>
      <c r="AE89" s="14"/>
      <c r="AF89" s="14"/>
      <c r="AG89" s="12"/>
      <c r="AH89" s="14"/>
      <c r="AI89" s="221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</row>
    <row r="90" spans="1:67" s="11" customFormat="1">
      <c r="A90" s="118"/>
      <c r="B90" s="126"/>
      <c r="C90" s="126"/>
      <c r="F90" s="18"/>
      <c r="G90" s="178"/>
      <c r="H90" s="245"/>
      <c r="I90" s="261"/>
      <c r="J90" s="261"/>
      <c r="K90" s="261"/>
      <c r="S90" s="252"/>
      <c r="V90" s="13"/>
      <c r="W90" s="13"/>
      <c r="X90" s="13"/>
      <c r="AA90" s="73"/>
      <c r="AD90" s="14"/>
      <c r="AE90" s="14"/>
      <c r="AF90" s="14"/>
      <c r="AG90" s="12"/>
      <c r="AH90" s="14"/>
      <c r="AI90" s="221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</row>
    <row r="91" spans="1:67" s="11" customFormat="1">
      <c r="A91" s="118"/>
      <c r="B91" s="126"/>
      <c r="C91" s="126"/>
      <c r="F91" s="18"/>
      <c r="G91" s="178"/>
      <c r="H91" s="245"/>
      <c r="I91" s="261"/>
      <c r="J91" s="261"/>
      <c r="K91" s="261"/>
      <c r="S91" s="252"/>
      <c r="V91" s="13"/>
      <c r="W91" s="13"/>
      <c r="X91" s="13"/>
      <c r="AA91" s="73"/>
      <c r="AD91" s="14"/>
      <c r="AE91" s="14"/>
      <c r="AF91" s="14"/>
      <c r="AG91" s="12"/>
      <c r="AH91" s="14"/>
      <c r="AI91" s="221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</row>
    <row r="92" spans="1:67" s="11" customFormat="1">
      <c r="A92" s="118"/>
      <c r="B92" s="126"/>
      <c r="C92" s="126"/>
      <c r="F92" s="18"/>
      <c r="G92" s="178"/>
      <c r="H92" s="245"/>
      <c r="I92" s="261"/>
      <c r="J92" s="261"/>
      <c r="K92" s="261"/>
      <c r="S92" s="252"/>
      <c r="V92" s="13"/>
      <c r="W92" s="13"/>
      <c r="X92" s="13"/>
      <c r="AA92" s="73"/>
      <c r="AD92" s="14"/>
      <c r="AE92" s="14"/>
      <c r="AF92" s="14"/>
      <c r="AG92" s="12"/>
      <c r="AH92" s="14"/>
      <c r="AI92" s="221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</row>
    <row r="93" spans="1:67" s="11" customFormat="1">
      <c r="A93" s="118"/>
      <c r="B93" s="126"/>
      <c r="C93" s="126"/>
      <c r="F93" s="18"/>
      <c r="G93" s="178"/>
      <c r="H93" s="245"/>
      <c r="I93" s="261"/>
      <c r="J93" s="261"/>
      <c r="K93" s="261"/>
      <c r="S93" s="252"/>
      <c r="V93" s="13"/>
      <c r="W93" s="13"/>
      <c r="X93" s="13"/>
      <c r="AA93" s="73"/>
      <c r="AD93" s="14"/>
      <c r="AE93" s="14"/>
      <c r="AF93" s="14"/>
      <c r="AG93" s="12"/>
      <c r="AH93" s="14"/>
      <c r="AI93" s="221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</row>
    <row r="94" spans="1:67" s="11" customFormat="1">
      <c r="A94" s="118"/>
      <c r="B94" s="126"/>
      <c r="C94" s="126"/>
      <c r="F94" s="18"/>
      <c r="G94" s="178"/>
      <c r="H94" s="245"/>
      <c r="I94" s="261"/>
      <c r="J94" s="261"/>
      <c r="K94" s="261"/>
      <c r="S94" s="252"/>
      <c r="V94" s="13"/>
      <c r="W94" s="13"/>
      <c r="X94" s="13"/>
      <c r="AA94" s="73"/>
      <c r="AD94" s="14"/>
      <c r="AE94" s="14"/>
      <c r="AF94" s="14"/>
      <c r="AG94" s="12"/>
      <c r="AH94" s="14"/>
      <c r="AI94" s="221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</row>
    <row r="95" spans="1:67" s="11" customFormat="1">
      <c r="A95" s="118"/>
      <c r="B95" s="126"/>
      <c r="C95" s="126"/>
      <c r="F95" s="18"/>
      <c r="G95" s="178"/>
      <c r="H95" s="245"/>
      <c r="I95" s="261"/>
      <c r="J95" s="261"/>
      <c r="K95" s="261"/>
      <c r="S95" s="252"/>
      <c r="V95" s="13"/>
      <c r="W95" s="13"/>
      <c r="X95" s="13"/>
      <c r="AA95" s="73"/>
      <c r="AD95" s="14"/>
      <c r="AE95" s="14"/>
      <c r="AF95" s="14"/>
      <c r="AG95" s="12"/>
      <c r="AH95" s="14"/>
      <c r="AI95" s="221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</row>
    <row r="96" spans="1:67" s="11" customFormat="1">
      <c r="A96" s="118"/>
      <c r="B96" s="126"/>
      <c r="C96" s="126"/>
      <c r="F96" s="18"/>
      <c r="G96" s="178"/>
      <c r="H96" s="245"/>
      <c r="I96" s="261"/>
      <c r="J96" s="261"/>
      <c r="K96" s="261"/>
      <c r="S96" s="252"/>
      <c r="V96" s="13"/>
      <c r="W96" s="13"/>
      <c r="X96" s="13"/>
      <c r="AA96" s="73"/>
      <c r="AD96" s="14"/>
      <c r="AE96" s="14"/>
      <c r="AF96" s="14"/>
      <c r="AG96" s="12"/>
      <c r="AH96" s="14"/>
      <c r="AI96" s="221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</row>
    <row r="97" spans="1:67" s="11" customFormat="1">
      <c r="A97" s="118"/>
      <c r="B97" s="126"/>
      <c r="C97" s="126"/>
      <c r="F97" s="18"/>
      <c r="G97" s="178"/>
      <c r="H97" s="245"/>
      <c r="I97" s="261"/>
      <c r="J97" s="261"/>
      <c r="K97" s="261"/>
      <c r="S97" s="252"/>
      <c r="V97" s="13"/>
      <c r="W97" s="13"/>
      <c r="X97" s="13"/>
      <c r="AA97" s="73"/>
      <c r="AD97" s="14"/>
      <c r="AE97" s="14"/>
      <c r="AF97" s="14"/>
      <c r="AG97" s="12"/>
      <c r="AH97" s="14"/>
      <c r="AI97" s="221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</row>
    <row r="98" spans="1:67" s="11" customFormat="1">
      <c r="A98" s="118"/>
      <c r="B98" s="126"/>
      <c r="C98" s="126"/>
      <c r="F98" s="18"/>
      <c r="G98" s="178"/>
      <c r="H98" s="245"/>
      <c r="I98" s="261"/>
      <c r="J98" s="261"/>
      <c r="K98" s="261"/>
      <c r="S98" s="252"/>
      <c r="V98" s="13"/>
      <c r="W98" s="13"/>
      <c r="X98" s="13"/>
      <c r="AA98" s="73"/>
      <c r="AD98" s="14"/>
      <c r="AE98" s="14"/>
      <c r="AF98" s="14"/>
      <c r="AG98" s="12"/>
      <c r="AH98" s="14"/>
      <c r="AI98" s="221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</row>
    <row r="99" spans="1:67" s="11" customFormat="1">
      <c r="A99" s="118"/>
      <c r="B99" s="126"/>
      <c r="C99" s="126"/>
      <c r="F99" s="18"/>
      <c r="G99" s="178"/>
      <c r="H99" s="245"/>
      <c r="I99" s="261"/>
      <c r="J99" s="261"/>
      <c r="K99" s="261"/>
      <c r="S99" s="252"/>
      <c r="V99" s="13"/>
      <c r="W99" s="13"/>
      <c r="X99" s="13"/>
      <c r="AA99" s="73"/>
      <c r="AD99" s="14"/>
      <c r="AE99" s="14"/>
      <c r="AF99" s="14"/>
      <c r="AG99" s="12"/>
      <c r="AH99" s="14"/>
      <c r="AI99" s="221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</row>
    <row r="100" spans="1:67" s="11" customFormat="1">
      <c r="A100" s="118"/>
      <c r="B100" s="126"/>
      <c r="C100" s="126"/>
      <c r="F100" s="18"/>
      <c r="G100" s="178"/>
      <c r="H100" s="245"/>
      <c r="I100" s="261"/>
      <c r="J100" s="261"/>
      <c r="K100" s="261"/>
      <c r="S100" s="252"/>
      <c r="V100" s="13"/>
      <c r="W100" s="13"/>
      <c r="X100" s="13"/>
      <c r="AA100" s="73"/>
      <c r="AD100" s="14"/>
      <c r="AE100" s="14"/>
      <c r="AF100" s="14"/>
      <c r="AG100" s="12"/>
      <c r="AH100" s="14"/>
      <c r="AI100" s="221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</row>
    <row r="101" spans="1:67" s="11" customFormat="1">
      <c r="A101" s="118"/>
      <c r="B101" s="126"/>
      <c r="C101" s="126"/>
      <c r="F101" s="18"/>
      <c r="G101" s="178"/>
      <c r="H101" s="245"/>
      <c r="I101" s="261"/>
      <c r="J101" s="261"/>
      <c r="K101" s="261"/>
      <c r="S101" s="252"/>
      <c r="V101" s="13"/>
      <c r="W101" s="13"/>
      <c r="X101" s="13"/>
      <c r="AA101" s="73"/>
      <c r="AD101" s="14"/>
      <c r="AE101" s="14"/>
      <c r="AF101" s="14"/>
      <c r="AG101" s="12"/>
      <c r="AH101" s="14"/>
      <c r="AI101" s="221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</row>
    <row r="102" spans="1:67" s="11" customFormat="1">
      <c r="A102" s="118"/>
      <c r="B102" s="126"/>
      <c r="C102" s="126"/>
      <c r="F102" s="18"/>
      <c r="G102" s="178"/>
      <c r="H102" s="245"/>
      <c r="I102" s="261"/>
      <c r="J102" s="261"/>
      <c r="K102" s="261"/>
      <c r="S102" s="252"/>
      <c r="V102" s="13"/>
      <c r="W102" s="13"/>
      <c r="X102" s="13"/>
      <c r="AA102" s="73"/>
      <c r="AD102" s="14"/>
      <c r="AE102" s="14"/>
      <c r="AF102" s="14"/>
      <c r="AG102" s="12"/>
      <c r="AH102" s="14"/>
      <c r="AI102" s="221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</row>
    <row r="103" spans="1:67" s="11" customFormat="1">
      <c r="A103" s="118"/>
      <c r="B103" s="126"/>
      <c r="C103" s="126"/>
      <c r="F103" s="18"/>
      <c r="G103" s="178"/>
      <c r="H103" s="245"/>
      <c r="I103" s="261"/>
      <c r="J103" s="261"/>
      <c r="K103" s="261"/>
      <c r="S103" s="252"/>
      <c r="V103" s="13"/>
      <c r="W103" s="13"/>
      <c r="X103" s="13"/>
      <c r="AA103" s="73"/>
      <c r="AD103" s="14"/>
      <c r="AE103" s="14"/>
      <c r="AF103" s="14"/>
      <c r="AG103" s="12"/>
      <c r="AH103" s="14"/>
      <c r="AI103" s="221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</row>
    <row r="104" spans="1:67" s="11" customFormat="1">
      <c r="A104" s="118"/>
      <c r="B104" s="126"/>
      <c r="C104" s="126"/>
      <c r="F104" s="18"/>
      <c r="G104" s="178"/>
      <c r="H104" s="245"/>
      <c r="I104" s="261"/>
      <c r="J104" s="261"/>
      <c r="K104" s="261"/>
      <c r="S104" s="252"/>
      <c r="V104" s="13"/>
      <c r="W104" s="13"/>
      <c r="X104" s="13"/>
      <c r="AA104" s="73"/>
      <c r="AD104" s="14"/>
      <c r="AE104" s="14"/>
      <c r="AF104" s="14"/>
      <c r="AG104" s="12"/>
      <c r="AH104" s="14"/>
      <c r="AI104" s="221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</row>
    <row r="105" spans="1:67" s="11" customFormat="1">
      <c r="A105" s="118"/>
      <c r="B105" s="126"/>
      <c r="C105" s="126"/>
      <c r="F105" s="18"/>
      <c r="G105" s="178"/>
      <c r="H105" s="245"/>
      <c r="I105" s="261"/>
      <c r="J105" s="261"/>
      <c r="K105" s="261"/>
      <c r="S105" s="252"/>
      <c r="V105" s="13"/>
      <c r="W105" s="13"/>
      <c r="X105" s="13"/>
      <c r="AA105" s="73"/>
      <c r="AD105" s="14"/>
      <c r="AE105" s="14"/>
      <c r="AF105" s="14"/>
      <c r="AG105" s="12"/>
      <c r="AH105" s="14"/>
      <c r="AI105" s="221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</row>
    <row r="106" spans="1:67" s="11" customFormat="1">
      <c r="A106" s="118"/>
      <c r="B106" s="126"/>
      <c r="C106" s="126"/>
      <c r="F106" s="18"/>
      <c r="G106" s="178"/>
      <c r="H106" s="245"/>
      <c r="I106" s="261"/>
      <c r="J106" s="261"/>
      <c r="K106" s="261"/>
      <c r="S106" s="252"/>
      <c r="V106" s="13"/>
      <c r="W106" s="13"/>
      <c r="X106" s="13"/>
      <c r="AA106" s="73"/>
      <c r="AD106" s="14"/>
      <c r="AE106" s="14"/>
      <c r="AF106" s="14"/>
      <c r="AG106" s="12"/>
      <c r="AH106" s="14"/>
      <c r="AI106" s="221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</row>
    <row r="107" spans="1:67" s="11" customFormat="1">
      <c r="A107" s="118"/>
      <c r="B107" s="126"/>
      <c r="C107" s="126"/>
      <c r="F107" s="18"/>
      <c r="G107" s="178"/>
      <c r="H107" s="245"/>
      <c r="I107" s="261"/>
      <c r="J107" s="261"/>
      <c r="K107" s="261"/>
      <c r="S107" s="252"/>
      <c r="V107" s="13"/>
      <c r="W107" s="13"/>
      <c r="X107" s="13"/>
      <c r="AA107" s="73"/>
      <c r="AD107" s="14"/>
      <c r="AE107" s="14"/>
      <c r="AF107" s="14"/>
      <c r="AG107" s="12"/>
      <c r="AH107" s="14"/>
      <c r="AI107" s="221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</row>
    <row r="108" spans="1:67" s="11" customFormat="1">
      <c r="A108" s="118"/>
      <c r="B108" s="126"/>
      <c r="C108" s="126"/>
      <c r="F108" s="18"/>
      <c r="G108" s="178"/>
      <c r="H108" s="245"/>
      <c r="I108" s="261"/>
      <c r="J108" s="261"/>
      <c r="K108" s="261"/>
      <c r="S108" s="252"/>
      <c r="V108" s="13"/>
      <c r="W108" s="13"/>
      <c r="X108" s="13"/>
      <c r="AA108" s="73"/>
      <c r="AD108" s="14"/>
      <c r="AE108" s="14"/>
      <c r="AF108" s="14"/>
      <c r="AG108" s="12"/>
      <c r="AH108" s="14"/>
      <c r="AI108" s="221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</row>
    <row r="109" spans="1:67" s="11" customFormat="1" ht="22.5">
      <c r="A109" s="118"/>
      <c r="B109" s="126"/>
      <c r="C109" s="126"/>
      <c r="F109" s="18"/>
      <c r="G109" s="178"/>
      <c r="H109" s="245"/>
      <c r="I109" s="261"/>
      <c r="J109" s="261"/>
      <c r="K109" s="261"/>
      <c r="S109" s="252"/>
      <c r="V109" s="13"/>
      <c r="W109" s="13"/>
      <c r="X109" s="13"/>
      <c r="AA109" s="73"/>
      <c r="AD109" s="14"/>
      <c r="AE109" s="14"/>
      <c r="AF109" s="14"/>
      <c r="AG109" s="12"/>
      <c r="AH109" s="14"/>
      <c r="AI109" s="22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  <c r="BM109" s="5"/>
      <c r="BN109" s="5"/>
      <c r="BO109" s="5"/>
    </row>
    <row r="110" spans="1:67" s="11" customFormat="1">
      <c r="A110" s="118"/>
      <c r="B110" s="126"/>
      <c r="C110" s="126"/>
      <c r="F110" s="18"/>
      <c r="G110" s="178"/>
      <c r="H110" s="245"/>
      <c r="I110" s="261"/>
      <c r="J110" s="261"/>
      <c r="K110" s="261"/>
      <c r="S110" s="252"/>
      <c r="V110" s="13"/>
      <c r="W110" s="13"/>
      <c r="X110" s="13"/>
      <c r="AA110" s="73"/>
      <c r="AD110" s="14"/>
      <c r="AE110" s="14"/>
      <c r="AF110" s="14"/>
      <c r="AG110" s="12"/>
      <c r="AH110" s="14"/>
      <c r="AI110" s="221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</row>
    <row r="111" spans="1:67" s="11" customFormat="1">
      <c r="A111" s="118"/>
      <c r="B111" s="126"/>
      <c r="C111" s="126"/>
      <c r="F111" s="18"/>
      <c r="G111" s="178"/>
      <c r="H111" s="245"/>
      <c r="I111" s="261"/>
      <c r="J111" s="261"/>
      <c r="K111" s="261"/>
      <c r="S111" s="252"/>
      <c r="V111" s="13"/>
      <c r="W111" s="13"/>
      <c r="X111" s="13"/>
      <c r="AA111" s="73"/>
      <c r="AD111" s="14"/>
      <c r="AE111" s="14"/>
      <c r="AF111" s="14"/>
      <c r="AG111" s="12"/>
      <c r="AH111" s="14"/>
      <c r="AI111" s="221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</row>
    <row r="112" spans="1:67" s="11" customFormat="1">
      <c r="A112" s="118"/>
      <c r="B112" s="126"/>
      <c r="C112" s="126"/>
      <c r="F112" s="18"/>
      <c r="G112" s="178"/>
      <c r="H112" s="245"/>
      <c r="I112" s="261"/>
      <c r="J112" s="261"/>
      <c r="K112" s="261"/>
      <c r="S112" s="252"/>
      <c r="V112" s="13"/>
      <c r="W112" s="13"/>
      <c r="X112" s="13"/>
      <c r="AA112" s="73"/>
      <c r="AD112" s="14"/>
      <c r="AE112" s="14"/>
      <c r="AF112" s="14"/>
      <c r="AG112" s="12"/>
      <c r="AH112" s="14"/>
      <c r="AI112" s="221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</row>
    <row r="113" spans="1:67" s="11" customFormat="1">
      <c r="A113" s="118"/>
      <c r="B113" s="126"/>
      <c r="C113" s="126"/>
      <c r="F113" s="18"/>
      <c r="G113" s="178"/>
      <c r="H113" s="245"/>
      <c r="I113" s="261"/>
      <c r="J113" s="261"/>
      <c r="K113" s="261"/>
      <c r="S113" s="252"/>
      <c r="V113" s="13"/>
      <c r="W113" s="13"/>
      <c r="X113" s="13"/>
      <c r="AA113" s="73"/>
      <c r="AD113" s="14"/>
      <c r="AE113" s="14"/>
      <c r="AF113" s="14"/>
      <c r="AG113" s="12"/>
      <c r="AH113" s="14"/>
      <c r="AI113" s="221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</row>
    <row r="114" spans="1:67" s="11" customFormat="1">
      <c r="A114" s="118"/>
      <c r="B114" s="126"/>
      <c r="C114" s="126"/>
      <c r="F114" s="18"/>
      <c r="G114" s="178"/>
      <c r="H114" s="245"/>
      <c r="I114" s="261"/>
      <c r="J114" s="261"/>
      <c r="K114" s="261"/>
      <c r="S114" s="252"/>
      <c r="V114" s="13"/>
      <c r="W114" s="13"/>
      <c r="X114" s="13"/>
      <c r="AA114" s="73"/>
      <c r="AD114" s="14"/>
      <c r="AE114" s="14"/>
      <c r="AF114" s="14"/>
      <c r="AG114" s="12"/>
      <c r="AH114" s="14"/>
      <c r="AI114" s="221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</row>
    <row r="115" spans="1:67" s="11" customFormat="1">
      <c r="A115" s="118"/>
      <c r="B115" s="126"/>
      <c r="C115" s="126"/>
      <c r="F115" s="18"/>
      <c r="G115" s="178"/>
      <c r="H115" s="245"/>
      <c r="I115" s="261"/>
      <c r="J115" s="261"/>
      <c r="K115" s="261"/>
      <c r="S115" s="252"/>
      <c r="V115" s="13"/>
      <c r="W115" s="13"/>
      <c r="X115" s="13"/>
      <c r="AA115" s="73"/>
      <c r="AD115" s="14"/>
      <c r="AE115" s="14"/>
      <c r="AF115" s="14"/>
      <c r="AG115" s="12"/>
      <c r="AH115" s="14"/>
      <c r="AI115" s="221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</row>
    <row r="116" spans="1:67" s="11" customFormat="1">
      <c r="A116" s="118"/>
      <c r="B116" s="126"/>
      <c r="C116" s="126"/>
      <c r="F116" s="18"/>
      <c r="G116" s="178"/>
      <c r="H116" s="245"/>
      <c r="I116" s="261"/>
      <c r="J116" s="261"/>
      <c r="K116" s="261"/>
      <c r="S116" s="252"/>
      <c r="V116" s="13"/>
      <c r="W116" s="13"/>
      <c r="X116" s="13"/>
      <c r="AA116" s="73"/>
      <c r="AD116" s="14"/>
      <c r="AE116" s="14"/>
      <c r="AF116" s="14"/>
      <c r="AG116" s="12"/>
      <c r="AH116" s="14"/>
      <c r="AI116" s="221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</row>
    <row r="117" spans="1:67" s="11" customFormat="1">
      <c r="A117" s="118"/>
      <c r="B117" s="126"/>
      <c r="C117" s="126"/>
      <c r="F117" s="18"/>
      <c r="G117" s="178"/>
      <c r="H117" s="245"/>
      <c r="I117" s="261"/>
      <c r="J117" s="261"/>
      <c r="K117" s="261"/>
      <c r="S117" s="252"/>
      <c r="V117" s="13"/>
      <c r="W117" s="13"/>
      <c r="X117" s="13"/>
      <c r="AA117" s="73"/>
      <c r="AD117" s="14"/>
      <c r="AE117" s="14"/>
      <c r="AF117" s="14"/>
      <c r="AG117" s="12"/>
      <c r="AH117" s="14"/>
      <c r="AI117" s="221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</row>
    <row r="118" spans="1:67" s="11" customFormat="1">
      <c r="A118" s="118"/>
      <c r="B118" s="126"/>
      <c r="C118" s="126"/>
      <c r="F118" s="18"/>
      <c r="G118" s="178"/>
      <c r="H118" s="245"/>
      <c r="I118" s="261"/>
      <c r="J118" s="261"/>
      <c r="K118" s="261"/>
      <c r="S118" s="252"/>
      <c r="V118" s="13"/>
      <c r="W118" s="13"/>
      <c r="X118" s="13"/>
      <c r="AA118" s="73"/>
      <c r="AD118" s="14"/>
      <c r="AE118" s="14"/>
      <c r="AF118" s="14"/>
      <c r="AG118" s="12"/>
      <c r="AH118" s="14"/>
      <c r="AI118" s="221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</row>
    <row r="119" spans="1:67" s="11" customFormat="1">
      <c r="A119" s="118"/>
      <c r="B119" s="126"/>
      <c r="C119" s="126"/>
      <c r="F119" s="18"/>
      <c r="G119" s="178"/>
      <c r="H119" s="245"/>
      <c r="I119" s="261"/>
      <c r="J119" s="261"/>
      <c r="K119" s="261"/>
      <c r="S119" s="252"/>
      <c r="V119" s="13"/>
      <c r="W119" s="13"/>
      <c r="X119" s="13"/>
      <c r="AA119" s="73"/>
      <c r="AD119" s="14"/>
      <c r="AE119" s="14"/>
      <c r="AF119" s="14"/>
      <c r="AG119" s="12"/>
      <c r="AH119" s="14"/>
      <c r="AI119" s="221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</row>
    <row r="120" spans="1:67" s="11" customFormat="1">
      <c r="A120" s="118"/>
      <c r="B120" s="126"/>
      <c r="C120" s="126"/>
      <c r="F120" s="18"/>
      <c r="G120" s="178"/>
      <c r="H120" s="245"/>
      <c r="I120" s="261"/>
      <c r="J120" s="261"/>
      <c r="K120" s="261"/>
      <c r="S120" s="252"/>
      <c r="V120" s="13"/>
      <c r="W120" s="13"/>
      <c r="X120" s="13"/>
      <c r="AA120" s="73"/>
      <c r="AD120" s="14"/>
      <c r="AE120" s="14"/>
      <c r="AF120" s="14"/>
      <c r="AG120" s="12"/>
      <c r="AH120" s="14"/>
      <c r="AI120" s="221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</row>
    <row r="121" spans="1:67" s="11" customFormat="1">
      <c r="A121" s="126"/>
      <c r="B121" s="126"/>
      <c r="C121" s="126"/>
      <c r="F121" s="18"/>
      <c r="G121" s="178"/>
      <c r="H121" s="245"/>
      <c r="I121" s="261"/>
      <c r="J121" s="261"/>
      <c r="K121" s="261"/>
      <c r="S121" s="252"/>
      <c r="V121" s="13"/>
      <c r="W121" s="13"/>
      <c r="X121" s="13"/>
      <c r="AA121" s="73"/>
      <c r="AD121" s="14"/>
      <c r="AE121" s="14"/>
      <c r="AF121" s="14"/>
      <c r="AG121" s="12"/>
      <c r="AH121" s="14"/>
      <c r="AI121" s="221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</row>
    <row r="122" spans="1:67" s="11" customFormat="1">
      <c r="A122" s="126"/>
      <c r="B122" s="126"/>
      <c r="C122" s="126"/>
      <c r="F122" s="18"/>
      <c r="G122" s="178"/>
      <c r="H122" s="245"/>
      <c r="I122" s="261"/>
      <c r="J122" s="261"/>
      <c r="K122" s="261"/>
      <c r="S122" s="252"/>
      <c r="V122" s="13"/>
      <c r="W122" s="13"/>
      <c r="X122" s="13"/>
      <c r="AA122" s="73"/>
      <c r="AD122" s="14"/>
      <c r="AE122" s="14"/>
      <c r="AF122" s="14"/>
      <c r="AG122" s="12"/>
      <c r="AH122" s="14"/>
      <c r="AI122" s="221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</row>
    <row r="123" spans="1:67" s="11" customFormat="1">
      <c r="A123" s="126"/>
      <c r="B123" s="126"/>
      <c r="C123" s="126"/>
      <c r="F123" s="18"/>
      <c r="G123" s="178"/>
      <c r="H123" s="245"/>
      <c r="I123" s="261"/>
      <c r="J123" s="261"/>
      <c r="K123" s="261"/>
      <c r="S123" s="252"/>
      <c r="V123" s="13"/>
      <c r="W123" s="13"/>
      <c r="X123" s="13"/>
      <c r="AA123" s="73"/>
      <c r="AD123" s="14"/>
      <c r="AE123" s="14"/>
      <c r="AF123" s="14"/>
      <c r="AG123" s="12"/>
      <c r="AH123" s="14"/>
      <c r="AI123" s="221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</row>
    <row r="124" spans="1:67" s="11" customFormat="1">
      <c r="A124" s="126"/>
      <c r="B124" s="126"/>
      <c r="C124" s="126"/>
      <c r="F124" s="18"/>
      <c r="G124" s="178"/>
      <c r="H124" s="245"/>
      <c r="I124" s="261"/>
      <c r="J124" s="261"/>
      <c r="K124" s="261"/>
      <c r="S124" s="252"/>
      <c r="V124" s="13"/>
      <c r="W124" s="13"/>
      <c r="X124" s="13"/>
      <c r="AA124" s="73"/>
      <c r="AD124" s="14"/>
      <c r="AE124" s="14"/>
      <c r="AF124" s="14"/>
      <c r="AG124" s="12"/>
      <c r="AH124" s="14"/>
      <c r="AI124" s="221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</row>
    <row r="125" spans="1:67" s="11" customFormat="1">
      <c r="A125" s="126"/>
      <c r="B125" s="126"/>
      <c r="C125" s="126"/>
      <c r="F125" s="18"/>
      <c r="G125" s="178"/>
      <c r="H125" s="245"/>
      <c r="I125" s="261"/>
      <c r="J125" s="261"/>
      <c r="K125" s="261"/>
      <c r="S125" s="252"/>
      <c r="V125" s="13"/>
      <c r="W125" s="13"/>
      <c r="X125" s="13"/>
      <c r="AA125" s="73"/>
      <c r="AD125" s="14"/>
      <c r="AE125" s="14"/>
      <c r="AF125" s="14"/>
      <c r="AG125" s="12"/>
      <c r="AH125" s="14"/>
      <c r="AI125" s="221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</row>
    <row r="126" spans="1:67" s="11" customFormat="1">
      <c r="A126" s="126"/>
      <c r="B126" s="126"/>
      <c r="C126" s="126"/>
      <c r="F126" s="18"/>
      <c r="G126" s="178"/>
      <c r="H126" s="245"/>
      <c r="I126" s="261"/>
      <c r="J126" s="261"/>
      <c r="K126" s="261"/>
      <c r="S126" s="252"/>
      <c r="V126" s="13"/>
      <c r="W126" s="13"/>
      <c r="X126" s="13"/>
      <c r="AA126" s="73"/>
      <c r="AD126" s="14"/>
      <c r="AE126" s="14"/>
      <c r="AF126" s="14"/>
      <c r="AG126" s="12"/>
      <c r="AH126" s="14"/>
      <c r="AI126" s="221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</row>
    <row r="127" spans="1:67" s="11" customFormat="1">
      <c r="A127" s="126"/>
      <c r="B127" s="126"/>
      <c r="C127" s="126"/>
      <c r="F127" s="18"/>
      <c r="G127" s="178"/>
      <c r="H127" s="245"/>
      <c r="I127" s="261"/>
      <c r="J127" s="261"/>
      <c r="K127" s="261"/>
      <c r="S127" s="252"/>
      <c r="V127" s="13"/>
      <c r="W127" s="13"/>
      <c r="X127" s="13"/>
      <c r="AA127" s="73"/>
      <c r="AD127" s="14"/>
      <c r="AE127" s="14"/>
      <c r="AF127" s="14"/>
      <c r="AG127" s="12"/>
      <c r="AH127" s="14"/>
      <c r="AI127" s="221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</row>
    <row r="128" spans="1:67" s="11" customFormat="1">
      <c r="A128" s="126"/>
      <c r="B128" s="126"/>
      <c r="C128" s="126"/>
      <c r="F128" s="18"/>
      <c r="G128" s="178"/>
      <c r="H128" s="245"/>
      <c r="I128" s="261"/>
      <c r="J128" s="261"/>
      <c r="K128" s="261"/>
      <c r="S128" s="252"/>
      <c r="V128" s="13"/>
      <c r="W128" s="13"/>
      <c r="X128" s="13"/>
      <c r="AA128" s="73"/>
      <c r="AD128" s="14"/>
      <c r="AE128" s="14"/>
      <c r="AF128" s="14"/>
      <c r="AG128" s="12"/>
      <c r="AH128" s="14"/>
      <c r="AI128" s="221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</row>
    <row r="129" spans="1:67" s="11" customFormat="1">
      <c r="A129" s="126"/>
      <c r="B129" s="126"/>
      <c r="C129" s="126"/>
      <c r="F129" s="18"/>
      <c r="G129" s="178"/>
      <c r="H129" s="245"/>
      <c r="I129" s="261"/>
      <c r="J129" s="261"/>
      <c r="K129" s="261"/>
      <c r="S129" s="252"/>
      <c r="V129" s="13"/>
      <c r="W129" s="13"/>
      <c r="X129" s="13"/>
      <c r="AA129" s="73"/>
      <c r="AD129" s="14"/>
      <c r="AE129" s="14"/>
      <c r="AF129" s="14"/>
      <c r="AG129" s="12"/>
      <c r="AH129" s="14"/>
      <c r="AI129" s="221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</row>
    <row r="130" spans="1:67" s="11" customFormat="1">
      <c r="A130" s="126"/>
      <c r="B130" s="126"/>
      <c r="C130" s="126"/>
      <c r="F130" s="18"/>
      <c r="G130" s="178"/>
      <c r="H130" s="245"/>
      <c r="I130" s="261"/>
      <c r="J130" s="261"/>
      <c r="K130" s="261"/>
      <c r="S130" s="252"/>
      <c r="V130" s="13"/>
      <c r="W130" s="13"/>
      <c r="X130" s="13"/>
      <c r="AA130" s="73"/>
      <c r="AD130" s="14"/>
      <c r="AE130" s="14"/>
      <c r="AF130" s="14"/>
      <c r="AG130" s="12"/>
      <c r="AH130" s="14"/>
      <c r="AI130" s="221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</row>
    <row r="131" spans="1:67" s="11" customFormat="1">
      <c r="A131" s="126"/>
      <c r="B131" s="126"/>
      <c r="C131" s="126"/>
      <c r="F131" s="18"/>
      <c r="G131" s="178"/>
      <c r="H131" s="245"/>
      <c r="I131" s="261"/>
      <c r="J131" s="261"/>
      <c r="K131" s="261"/>
      <c r="S131" s="252"/>
      <c r="V131" s="13"/>
      <c r="W131" s="13"/>
      <c r="X131" s="13"/>
      <c r="AA131" s="73"/>
      <c r="AD131" s="14"/>
      <c r="AE131" s="14"/>
      <c r="AF131" s="14"/>
      <c r="AG131" s="12"/>
      <c r="AH131" s="14"/>
      <c r="AI131" s="221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</row>
    <row r="132" spans="1:67" s="11" customFormat="1">
      <c r="A132" s="126"/>
      <c r="B132" s="126"/>
      <c r="C132" s="126"/>
      <c r="F132" s="18"/>
      <c r="G132" s="178"/>
      <c r="H132" s="245"/>
      <c r="I132" s="261"/>
      <c r="J132" s="261"/>
      <c r="K132" s="261"/>
      <c r="S132" s="252"/>
      <c r="V132" s="13"/>
      <c r="W132" s="13"/>
      <c r="X132" s="13"/>
      <c r="AA132" s="73"/>
      <c r="AD132" s="14"/>
      <c r="AE132" s="14"/>
      <c r="AF132" s="14"/>
      <c r="AG132" s="12"/>
      <c r="AH132" s="14"/>
      <c r="AI132" s="221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</row>
    <row r="133" spans="1:67" s="11" customFormat="1">
      <c r="A133" s="126"/>
      <c r="B133" s="126"/>
      <c r="C133" s="126"/>
      <c r="F133" s="18"/>
      <c r="G133" s="178"/>
      <c r="H133" s="245"/>
      <c r="I133" s="261"/>
      <c r="J133" s="261"/>
      <c r="K133" s="261"/>
      <c r="S133" s="252"/>
      <c r="V133" s="13"/>
      <c r="W133" s="13"/>
      <c r="X133" s="13"/>
      <c r="AA133" s="73"/>
      <c r="AD133" s="14"/>
      <c r="AE133" s="14"/>
      <c r="AF133" s="14"/>
      <c r="AG133" s="12"/>
      <c r="AH133" s="14"/>
      <c r="AI133" s="221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</row>
    <row r="134" spans="1:67" s="11" customFormat="1">
      <c r="A134" s="126"/>
      <c r="B134" s="126"/>
      <c r="C134" s="126"/>
      <c r="F134" s="18"/>
      <c r="G134" s="178"/>
      <c r="H134" s="245"/>
      <c r="I134" s="261"/>
      <c r="J134" s="261"/>
      <c r="K134" s="261"/>
      <c r="S134" s="252"/>
      <c r="V134" s="13"/>
      <c r="W134" s="13"/>
      <c r="X134" s="13"/>
      <c r="AA134" s="73"/>
      <c r="AD134" s="14"/>
      <c r="AE134" s="14"/>
      <c r="AF134" s="14"/>
      <c r="AG134" s="12"/>
      <c r="AH134" s="14"/>
      <c r="AI134" s="221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  <c r="BM134" s="5"/>
      <c r="BN134" s="5"/>
      <c r="BO134" s="5"/>
    </row>
    <row r="135" spans="1:67" s="11" customFormat="1">
      <c r="A135" s="126"/>
      <c r="B135" s="126"/>
      <c r="C135" s="126"/>
      <c r="F135" s="18"/>
      <c r="G135" s="178"/>
      <c r="H135" s="245"/>
      <c r="I135" s="261"/>
      <c r="J135" s="261"/>
      <c r="K135" s="261"/>
      <c r="S135" s="252"/>
      <c r="V135" s="13"/>
      <c r="W135" s="13"/>
      <c r="X135" s="13"/>
      <c r="AA135" s="73"/>
      <c r="AD135" s="14"/>
      <c r="AE135" s="14"/>
      <c r="AF135" s="14"/>
      <c r="AG135" s="12"/>
      <c r="AH135" s="14"/>
      <c r="AI135" s="221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</row>
    <row r="136" spans="1:67" s="11" customFormat="1">
      <c r="A136" s="126"/>
      <c r="B136" s="126"/>
      <c r="C136" s="126"/>
      <c r="F136" s="18"/>
      <c r="G136" s="178"/>
      <c r="H136" s="245"/>
      <c r="I136" s="261"/>
      <c r="J136" s="261"/>
      <c r="K136" s="261"/>
      <c r="S136" s="252"/>
      <c r="V136" s="13"/>
      <c r="W136" s="13"/>
      <c r="X136" s="13"/>
      <c r="AA136" s="73"/>
      <c r="AD136" s="14"/>
      <c r="AE136" s="14"/>
      <c r="AF136" s="14"/>
      <c r="AG136" s="12"/>
      <c r="AH136" s="14"/>
      <c r="AI136" s="221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</row>
    <row r="137" spans="1:67" s="11" customFormat="1">
      <c r="A137" s="126"/>
      <c r="B137" s="126"/>
      <c r="C137" s="126"/>
      <c r="F137" s="18"/>
      <c r="G137" s="178"/>
      <c r="H137" s="245"/>
      <c r="I137" s="261"/>
      <c r="J137" s="261"/>
      <c r="K137" s="261"/>
      <c r="S137" s="252"/>
      <c r="V137" s="13"/>
      <c r="W137" s="13"/>
      <c r="X137" s="13"/>
      <c r="AA137" s="73"/>
      <c r="AD137" s="14"/>
      <c r="AE137" s="14"/>
      <c r="AF137" s="14"/>
      <c r="AG137" s="12"/>
      <c r="AH137" s="14"/>
      <c r="AI137" s="221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  <c r="BM137" s="5"/>
      <c r="BN137" s="5"/>
      <c r="BO137" s="5"/>
    </row>
    <row r="138" spans="1:67" s="11" customFormat="1">
      <c r="A138" s="126"/>
      <c r="B138" s="126"/>
      <c r="C138" s="126"/>
      <c r="F138" s="18"/>
      <c r="G138" s="178"/>
      <c r="H138" s="245"/>
      <c r="I138" s="261"/>
      <c r="J138" s="261"/>
      <c r="K138" s="261"/>
      <c r="S138" s="252"/>
      <c r="V138" s="13"/>
      <c r="W138" s="13"/>
      <c r="X138" s="13"/>
      <c r="AA138" s="73"/>
      <c r="AD138" s="14"/>
      <c r="AE138" s="14"/>
      <c r="AF138" s="14"/>
      <c r="AG138" s="12"/>
      <c r="AH138" s="14"/>
      <c r="AI138" s="221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</row>
    <row r="139" spans="1:67" s="11" customFormat="1">
      <c r="A139" s="126"/>
      <c r="B139" s="126"/>
      <c r="C139" s="126"/>
      <c r="F139" s="18"/>
      <c r="G139" s="178"/>
      <c r="H139" s="245"/>
      <c r="I139" s="261"/>
      <c r="J139" s="261"/>
      <c r="K139" s="261"/>
      <c r="S139" s="252"/>
      <c r="V139" s="13"/>
      <c r="W139" s="13"/>
      <c r="X139" s="13"/>
      <c r="AA139" s="73"/>
      <c r="AD139" s="14"/>
      <c r="AE139" s="14"/>
      <c r="AF139" s="14"/>
      <c r="AG139" s="12"/>
      <c r="AH139" s="14"/>
      <c r="AI139" s="221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</row>
    <row r="140" spans="1:67" s="11" customFormat="1">
      <c r="A140" s="126"/>
      <c r="B140" s="126"/>
      <c r="C140" s="126"/>
      <c r="F140" s="18"/>
      <c r="G140" s="178"/>
      <c r="H140" s="245"/>
      <c r="I140" s="261"/>
      <c r="J140" s="261"/>
      <c r="K140" s="261"/>
      <c r="S140" s="252"/>
      <c r="V140" s="13"/>
      <c r="W140" s="13"/>
      <c r="X140" s="13"/>
      <c r="AA140" s="73"/>
      <c r="AD140" s="14"/>
      <c r="AE140" s="14"/>
      <c r="AF140" s="14"/>
      <c r="AG140" s="12"/>
      <c r="AH140" s="14"/>
      <c r="AI140" s="221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</row>
    <row r="141" spans="1:67" s="11" customFormat="1">
      <c r="A141" s="126"/>
      <c r="B141" s="126"/>
      <c r="C141" s="126"/>
      <c r="F141" s="18"/>
      <c r="G141" s="178"/>
      <c r="H141" s="245"/>
      <c r="I141" s="261"/>
      <c r="J141" s="261"/>
      <c r="K141" s="261"/>
      <c r="S141" s="252"/>
      <c r="V141" s="13"/>
      <c r="W141" s="13"/>
      <c r="X141" s="13"/>
      <c r="AA141" s="73"/>
      <c r="AD141" s="14"/>
      <c r="AE141" s="14"/>
      <c r="AF141" s="14"/>
      <c r="AG141" s="12"/>
      <c r="AH141" s="14"/>
      <c r="AI141" s="221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</row>
    <row r="142" spans="1:67" s="11" customFormat="1">
      <c r="A142" s="126"/>
      <c r="B142" s="126"/>
      <c r="C142" s="126"/>
      <c r="F142" s="18"/>
      <c r="G142" s="178"/>
      <c r="H142" s="245"/>
      <c r="I142" s="261"/>
      <c r="J142" s="261"/>
      <c r="K142" s="261"/>
      <c r="S142" s="252"/>
      <c r="V142" s="13"/>
      <c r="W142" s="13"/>
      <c r="X142" s="13"/>
      <c r="AA142" s="73"/>
      <c r="AD142" s="14"/>
      <c r="AE142" s="14"/>
      <c r="AF142" s="14"/>
      <c r="AG142" s="12"/>
      <c r="AH142" s="14"/>
      <c r="AI142" s="221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</row>
    <row r="143" spans="1:67" s="11" customFormat="1">
      <c r="A143" s="126"/>
      <c r="B143" s="126"/>
      <c r="C143" s="126"/>
      <c r="F143" s="18"/>
      <c r="G143" s="178"/>
      <c r="H143" s="245"/>
      <c r="I143" s="261"/>
      <c r="J143" s="261"/>
      <c r="K143" s="261"/>
      <c r="S143" s="252"/>
      <c r="V143" s="13"/>
      <c r="W143" s="13"/>
      <c r="X143" s="13"/>
      <c r="AA143" s="73"/>
      <c r="AD143" s="14"/>
      <c r="AE143" s="14"/>
      <c r="AF143" s="14"/>
      <c r="AG143" s="12"/>
      <c r="AH143" s="14"/>
      <c r="AI143" s="221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</row>
    <row r="144" spans="1:67" s="11" customFormat="1">
      <c r="A144" s="126"/>
      <c r="B144" s="126"/>
      <c r="C144" s="126"/>
      <c r="F144" s="18"/>
      <c r="G144" s="178"/>
      <c r="H144" s="245"/>
      <c r="I144" s="261"/>
      <c r="J144" s="261"/>
      <c r="K144" s="261"/>
      <c r="S144" s="252"/>
      <c r="V144" s="13"/>
      <c r="W144" s="13"/>
      <c r="X144" s="13"/>
      <c r="AA144" s="73"/>
      <c r="AD144" s="14"/>
      <c r="AE144" s="14"/>
      <c r="AF144" s="14"/>
      <c r="AG144" s="12"/>
      <c r="AH144" s="14"/>
      <c r="AI144" s="221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</row>
    <row r="145" spans="1:67" s="11" customFormat="1">
      <c r="A145" s="126"/>
      <c r="B145" s="126"/>
      <c r="C145" s="126"/>
      <c r="F145" s="18"/>
      <c r="G145" s="178"/>
      <c r="H145" s="245"/>
      <c r="I145" s="261"/>
      <c r="J145" s="261"/>
      <c r="K145" s="261"/>
      <c r="S145" s="252"/>
      <c r="V145" s="13"/>
      <c r="W145" s="13"/>
      <c r="X145" s="13"/>
      <c r="AA145" s="73"/>
      <c r="AD145" s="14"/>
      <c r="AE145" s="14"/>
      <c r="AF145" s="14"/>
      <c r="AG145" s="12"/>
      <c r="AH145" s="14"/>
      <c r="AI145" s="221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</row>
    <row r="146" spans="1:67" s="11" customFormat="1">
      <c r="A146" s="126"/>
      <c r="B146" s="126"/>
      <c r="C146" s="126"/>
      <c r="F146" s="18"/>
      <c r="G146" s="178"/>
      <c r="H146" s="245"/>
      <c r="I146" s="261"/>
      <c r="J146" s="261"/>
      <c r="K146" s="261"/>
      <c r="S146" s="252"/>
      <c r="V146" s="13"/>
      <c r="W146" s="13"/>
      <c r="X146" s="13"/>
      <c r="AA146" s="73"/>
      <c r="AD146" s="14"/>
      <c r="AE146" s="14"/>
      <c r="AF146" s="14"/>
      <c r="AG146" s="12"/>
      <c r="AH146" s="14"/>
      <c r="AI146" s="221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</row>
    <row r="147" spans="1:67" s="11" customFormat="1">
      <c r="A147" s="126"/>
      <c r="B147" s="126"/>
      <c r="C147" s="126"/>
      <c r="F147" s="18"/>
      <c r="G147" s="178"/>
      <c r="H147" s="245"/>
      <c r="I147" s="261"/>
      <c r="J147" s="261"/>
      <c r="K147" s="261"/>
      <c r="S147" s="252"/>
      <c r="V147" s="13"/>
      <c r="W147" s="13"/>
      <c r="X147" s="13"/>
      <c r="AA147" s="73"/>
      <c r="AD147" s="14"/>
      <c r="AE147" s="14"/>
      <c r="AF147" s="14"/>
      <c r="AG147" s="12"/>
      <c r="AH147" s="14"/>
      <c r="AI147" s="221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</row>
    <row r="148" spans="1:67" s="11" customFormat="1">
      <c r="A148" s="126"/>
      <c r="B148" s="126"/>
      <c r="C148" s="126"/>
      <c r="F148" s="18"/>
      <c r="G148" s="178"/>
      <c r="H148" s="245"/>
      <c r="I148" s="261"/>
      <c r="J148" s="261"/>
      <c r="K148" s="261"/>
      <c r="S148" s="252"/>
      <c r="V148" s="13"/>
      <c r="W148" s="13"/>
      <c r="X148" s="13"/>
      <c r="AA148" s="73"/>
      <c r="AD148" s="14"/>
      <c r="AE148" s="14"/>
      <c r="AF148" s="14"/>
      <c r="AG148" s="12"/>
      <c r="AH148" s="14"/>
      <c r="AI148" s="221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</row>
    <row r="149" spans="1:67" s="11" customFormat="1">
      <c r="A149" s="126"/>
      <c r="B149" s="126"/>
      <c r="C149" s="126"/>
      <c r="F149" s="18"/>
      <c r="G149" s="178"/>
      <c r="H149" s="245"/>
      <c r="I149" s="261"/>
      <c r="J149" s="261"/>
      <c r="K149" s="261"/>
      <c r="S149" s="252"/>
      <c r="V149" s="13"/>
      <c r="W149" s="13"/>
      <c r="X149" s="13"/>
      <c r="AA149" s="73"/>
      <c r="AD149" s="14"/>
      <c r="AE149" s="14"/>
      <c r="AF149" s="14"/>
      <c r="AG149" s="12"/>
      <c r="AH149" s="14"/>
      <c r="AI149" s="221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</row>
    <row r="150" spans="1:67" s="11" customFormat="1">
      <c r="A150" s="126"/>
      <c r="B150" s="126"/>
      <c r="C150" s="126"/>
      <c r="F150" s="18"/>
      <c r="G150" s="178"/>
      <c r="H150" s="245"/>
      <c r="I150" s="261"/>
      <c r="J150" s="261"/>
      <c r="K150" s="261"/>
      <c r="S150" s="252"/>
      <c r="V150" s="13"/>
      <c r="W150" s="13"/>
      <c r="X150" s="13"/>
      <c r="AA150" s="73"/>
      <c r="AD150" s="14"/>
      <c r="AE150" s="14"/>
      <c r="AF150" s="14"/>
      <c r="AG150" s="12"/>
      <c r="AH150" s="14"/>
      <c r="AI150" s="221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</row>
    <row r="151" spans="1:67" s="11" customFormat="1">
      <c r="A151" s="126"/>
      <c r="B151" s="126"/>
      <c r="C151" s="126"/>
      <c r="F151" s="18"/>
      <c r="G151" s="178"/>
      <c r="H151" s="245"/>
      <c r="I151" s="261"/>
      <c r="J151" s="261"/>
      <c r="K151" s="261"/>
      <c r="S151" s="252"/>
      <c r="V151" s="13"/>
      <c r="W151" s="13"/>
      <c r="X151" s="13"/>
      <c r="AA151" s="73"/>
      <c r="AD151" s="14"/>
      <c r="AE151" s="14"/>
      <c r="AF151" s="14"/>
      <c r="AG151" s="12"/>
      <c r="AH151" s="14"/>
      <c r="AI151" s="221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</row>
    <row r="152" spans="1:67" s="11" customFormat="1">
      <c r="A152" s="126"/>
      <c r="B152" s="126"/>
      <c r="C152" s="126"/>
      <c r="F152" s="18"/>
      <c r="G152" s="178"/>
      <c r="H152" s="245"/>
      <c r="I152" s="261"/>
      <c r="J152" s="261"/>
      <c r="K152" s="261"/>
      <c r="S152" s="252"/>
      <c r="V152" s="13"/>
      <c r="W152" s="13"/>
      <c r="X152" s="13"/>
      <c r="AA152" s="73"/>
      <c r="AD152" s="14"/>
      <c r="AE152" s="14"/>
      <c r="AF152" s="14"/>
      <c r="AG152" s="12"/>
      <c r="AH152" s="14"/>
      <c r="AI152" s="221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</row>
    <row r="153" spans="1:67" s="11" customFormat="1">
      <c r="A153" s="126"/>
      <c r="B153" s="126"/>
      <c r="C153" s="126"/>
      <c r="F153" s="18"/>
      <c r="G153" s="178"/>
      <c r="H153" s="245"/>
      <c r="I153" s="261"/>
      <c r="J153" s="261"/>
      <c r="K153" s="261"/>
      <c r="S153" s="252"/>
      <c r="V153" s="13"/>
      <c r="W153" s="13"/>
      <c r="X153" s="13"/>
      <c r="AA153" s="73"/>
      <c r="AD153" s="14"/>
      <c r="AE153" s="14"/>
      <c r="AF153" s="14"/>
      <c r="AG153" s="12"/>
      <c r="AH153" s="14"/>
      <c r="AI153" s="221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</row>
    <row r="154" spans="1:67" s="11" customFormat="1">
      <c r="A154" s="126"/>
      <c r="B154" s="126"/>
      <c r="C154" s="126"/>
      <c r="F154" s="18"/>
      <c r="G154" s="178"/>
      <c r="H154" s="245"/>
      <c r="I154" s="261"/>
      <c r="J154" s="261"/>
      <c r="K154" s="261"/>
      <c r="S154" s="252"/>
      <c r="V154" s="13"/>
      <c r="W154" s="13"/>
      <c r="X154" s="13"/>
      <c r="AA154" s="73"/>
      <c r="AD154" s="14"/>
      <c r="AE154" s="14"/>
      <c r="AF154" s="14"/>
      <c r="AG154" s="12"/>
      <c r="AH154" s="14"/>
      <c r="AI154" s="221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</row>
    <row r="155" spans="1:67" s="11" customFormat="1">
      <c r="A155" s="126"/>
      <c r="B155" s="126"/>
      <c r="C155" s="126"/>
      <c r="F155" s="18"/>
      <c r="G155" s="178"/>
      <c r="H155" s="245"/>
      <c r="I155" s="261"/>
      <c r="J155" s="261"/>
      <c r="K155" s="261"/>
      <c r="S155" s="252"/>
      <c r="V155" s="13"/>
      <c r="W155" s="13"/>
      <c r="X155" s="13"/>
      <c r="AA155" s="73"/>
      <c r="AD155" s="14"/>
      <c r="AE155" s="14"/>
      <c r="AF155" s="14"/>
      <c r="AG155" s="12"/>
      <c r="AH155" s="14"/>
      <c r="AI155" s="221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</row>
    <row r="156" spans="1:67" s="11" customFormat="1">
      <c r="A156" s="126"/>
      <c r="B156" s="126"/>
      <c r="C156" s="126"/>
      <c r="F156" s="18"/>
      <c r="G156" s="178"/>
      <c r="H156" s="245"/>
      <c r="I156" s="261"/>
      <c r="J156" s="261"/>
      <c r="K156" s="261"/>
      <c r="S156" s="252"/>
      <c r="V156" s="13"/>
      <c r="W156" s="13"/>
      <c r="X156" s="13"/>
      <c r="AA156" s="73"/>
      <c r="AD156" s="14"/>
      <c r="AE156" s="14"/>
      <c r="AF156" s="14"/>
      <c r="AG156" s="12"/>
      <c r="AH156" s="14"/>
      <c r="AI156" s="221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</row>
    <row r="157" spans="1:67" s="11" customFormat="1">
      <c r="A157" s="126"/>
      <c r="B157" s="126"/>
      <c r="C157" s="126"/>
      <c r="F157" s="18"/>
      <c r="G157" s="178"/>
      <c r="H157" s="245"/>
      <c r="I157" s="261"/>
      <c r="J157" s="261"/>
      <c r="K157" s="261"/>
      <c r="S157" s="252"/>
      <c r="V157" s="13"/>
      <c r="W157" s="13"/>
      <c r="X157" s="13"/>
      <c r="AA157" s="73"/>
      <c r="AD157" s="14"/>
      <c r="AE157" s="14"/>
      <c r="AF157" s="14"/>
      <c r="AG157" s="12"/>
      <c r="AH157" s="14"/>
      <c r="AI157" s="221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</row>
    <row r="158" spans="1:67" s="11" customFormat="1">
      <c r="A158" s="126"/>
      <c r="B158" s="126"/>
      <c r="C158" s="126"/>
      <c r="F158" s="18"/>
      <c r="G158" s="178"/>
      <c r="H158" s="245"/>
      <c r="I158" s="261"/>
      <c r="J158" s="261"/>
      <c r="K158" s="261"/>
      <c r="S158" s="252"/>
      <c r="V158" s="13"/>
      <c r="W158" s="13"/>
      <c r="X158" s="13"/>
      <c r="AA158" s="73"/>
      <c r="AD158" s="14"/>
      <c r="AE158" s="14"/>
      <c r="AF158" s="14"/>
      <c r="AG158" s="12"/>
      <c r="AH158" s="14"/>
      <c r="AI158" s="221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</row>
    <row r="159" spans="1:67" s="11" customFormat="1">
      <c r="A159" s="126"/>
      <c r="B159" s="126"/>
      <c r="C159" s="126"/>
      <c r="F159" s="18"/>
      <c r="G159" s="178"/>
      <c r="H159" s="245"/>
      <c r="I159" s="261"/>
      <c r="J159" s="261"/>
      <c r="K159" s="261"/>
      <c r="S159" s="252"/>
      <c r="V159" s="13"/>
      <c r="W159" s="13"/>
      <c r="X159" s="13"/>
      <c r="AA159" s="73"/>
      <c r="AD159" s="14"/>
      <c r="AE159" s="14"/>
      <c r="AF159" s="14"/>
      <c r="AG159" s="12"/>
      <c r="AH159" s="14"/>
      <c r="AI159" s="221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</row>
    <row r="160" spans="1:67" s="11" customFormat="1">
      <c r="A160" s="126"/>
      <c r="B160" s="126"/>
      <c r="C160" s="126"/>
      <c r="F160" s="18"/>
      <c r="G160" s="178"/>
      <c r="H160" s="245"/>
      <c r="I160" s="261"/>
      <c r="J160" s="261"/>
      <c r="K160" s="261"/>
      <c r="S160" s="252"/>
      <c r="V160" s="13"/>
      <c r="W160" s="13"/>
      <c r="X160" s="13"/>
      <c r="AA160" s="73"/>
      <c r="AD160" s="14"/>
      <c r="AE160" s="14"/>
      <c r="AF160" s="14"/>
      <c r="AG160" s="12"/>
      <c r="AH160" s="14"/>
      <c r="AI160" s="221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</row>
    <row r="161" spans="1:67" s="11" customFormat="1">
      <c r="A161" s="126"/>
      <c r="B161" s="126"/>
      <c r="C161" s="126"/>
      <c r="F161" s="18"/>
      <c r="G161" s="178"/>
      <c r="H161" s="245"/>
      <c r="I161" s="261"/>
      <c r="J161" s="261"/>
      <c r="K161" s="261"/>
      <c r="S161" s="252"/>
      <c r="V161" s="13"/>
      <c r="W161" s="13"/>
      <c r="X161" s="13"/>
      <c r="AA161" s="73"/>
      <c r="AD161" s="14"/>
      <c r="AE161" s="14"/>
      <c r="AF161" s="14"/>
      <c r="AG161" s="12"/>
      <c r="AH161" s="14"/>
      <c r="AI161" s="221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</row>
    <row r="162" spans="1:67" s="11" customFormat="1">
      <c r="A162" s="126"/>
      <c r="B162" s="126"/>
      <c r="C162" s="126"/>
      <c r="F162" s="18"/>
      <c r="G162" s="178"/>
      <c r="H162" s="245"/>
      <c r="I162" s="261"/>
      <c r="J162" s="261"/>
      <c r="K162" s="261"/>
      <c r="S162" s="252"/>
      <c r="V162" s="13"/>
      <c r="W162" s="13"/>
      <c r="X162" s="13"/>
      <c r="AA162" s="73"/>
      <c r="AD162" s="14"/>
      <c r="AE162" s="14"/>
      <c r="AF162" s="14"/>
      <c r="AG162" s="12"/>
      <c r="AH162" s="14"/>
      <c r="AI162" s="221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</row>
    <row r="163" spans="1:67" s="11" customFormat="1">
      <c r="A163" s="126"/>
      <c r="B163" s="126"/>
      <c r="C163" s="126"/>
      <c r="F163" s="18"/>
      <c r="G163" s="178"/>
      <c r="H163" s="245"/>
      <c r="I163" s="261"/>
      <c r="J163" s="261"/>
      <c r="K163" s="261"/>
      <c r="S163" s="252"/>
      <c r="V163" s="13"/>
      <c r="W163" s="13"/>
      <c r="X163" s="13"/>
      <c r="AA163" s="73"/>
      <c r="AD163" s="14"/>
      <c r="AE163" s="14"/>
      <c r="AF163" s="14"/>
      <c r="AG163" s="12"/>
      <c r="AH163" s="14"/>
      <c r="AI163" s="221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</row>
    <row r="164" spans="1:67" s="11" customFormat="1">
      <c r="A164" s="126"/>
      <c r="B164" s="126"/>
      <c r="C164" s="126"/>
      <c r="F164" s="18"/>
      <c r="G164" s="178"/>
      <c r="H164" s="245"/>
      <c r="I164" s="261"/>
      <c r="J164" s="261"/>
      <c r="K164" s="261"/>
      <c r="S164" s="252"/>
      <c r="V164" s="13"/>
      <c r="W164" s="13"/>
      <c r="X164" s="13"/>
      <c r="AA164" s="73"/>
      <c r="AD164" s="14"/>
      <c r="AE164" s="14"/>
      <c r="AF164" s="14"/>
      <c r="AG164" s="12"/>
      <c r="AH164" s="14"/>
      <c r="AI164" s="221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</row>
    <row r="165" spans="1:67" s="11" customFormat="1">
      <c r="A165" s="126"/>
      <c r="B165" s="126"/>
      <c r="C165" s="126"/>
      <c r="F165" s="18"/>
      <c r="G165" s="178"/>
      <c r="H165" s="245"/>
      <c r="I165" s="261"/>
      <c r="J165" s="261"/>
      <c r="K165" s="261"/>
      <c r="S165" s="252"/>
      <c r="V165" s="13"/>
      <c r="W165" s="13"/>
      <c r="X165" s="13"/>
      <c r="AA165" s="73"/>
      <c r="AD165" s="14"/>
      <c r="AE165" s="14"/>
      <c r="AF165" s="14"/>
      <c r="AG165" s="12"/>
      <c r="AH165" s="14"/>
      <c r="AI165" s="221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</row>
    <row r="166" spans="1:67" s="11" customFormat="1">
      <c r="A166" s="126"/>
      <c r="B166" s="126"/>
      <c r="C166" s="126"/>
      <c r="F166" s="18"/>
      <c r="G166" s="178"/>
      <c r="H166" s="245"/>
      <c r="I166" s="261"/>
      <c r="J166" s="261"/>
      <c r="K166" s="261"/>
      <c r="S166" s="252"/>
      <c r="V166" s="13"/>
      <c r="W166" s="13"/>
      <c r="X166" s="13"/>
      <c r="AA166" s="73"/>
      <c r="AD166" s="14"/>
      <c r="AE166" s="14"/>
      <c r="AF166" s="14"/>
      <c r="AG166" s="12"/>
      <c r="AH166" s="14"/>
      <c r="AI166" s="221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</row>
    <row r="167" spans="1:67" s="11" customFormat="1">
      <c r="A167" s="126"/>
      <c r="B167" s="126"/>
      <c r="C167" s="126"/>
      <c r="F167" s="18"/>
      <c r="G167" s="178"/>
      <c r="H167" s="245"/>
      <c r="I167" s="261"/>
      <c r="J167" s="261"/>
      <c r="K167" s="261"/>
      <c r="S167" s="252"/>
      <c r="V167" s="13"/>
      <c r="W167" s="13"/>
      <c r="X167" s="13"/>
      <c r="AA167" s="73"/>
      <c r="AD167" s="14"/>
      <c r="AE167" s="14"/>
      <c r="AF167" s="14"/>
      <c r="AG167" s="12"/>
      <c r="AH167" s="14"/>
      <c r="AI167" s="221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</row>
    <row r="168" spans="1:67" s="11" customFormat="1">
      <c r="A168" s="126"/>
      <c r="B168" s="126"/>
      <c r="C168" s="126"/>
      <c r="F168" s="18"/>
      <c r="G168" s="178"/>
      <c r="H168" s="245"/>
      <c r="I168" s="261"/>
      <c r="J168" s="261"/>
      <c r="K168" s="261"/>
      <c r="S168" s="252"/>
      <c r="V168" s="13"/>
      <c r="W168" s="13"/>
      <c r="X168" s="13"/>
      <c r="AA168" s="73"/>
      <c r="AD168" s="14"/>
      <c r="AE168" s="14"/>
      <c r="AF168" s="14"/>
      <c r="AG168" s="12"/>
      <c r="AH168" s="14"/>
      <c r="AI168" s="221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</row>
    <row r="169" spans="1:67" s="11" customFormat="1">
      <c r="A169" s="126"/>
      <c r="B169" s="126"/>
      <c r="C169" s="126"/>
      <c r="F169" s="18"/>
      <c r="G169" s="178"/>
      <c r="H169" s="245"/>
      <c r="I169" s="261"/>
      <c r="J169" s="261"/>
      <c r="K169" s="261"/>
      <c r="S169" s="252"/>
      <c r="V169" s="13"/>
      <c r="W169" s="13"/>
      <c r="X169" s="13"/>
      <c r="AA169" s="73"/>
      <c r="AD169" s="14"/>
      <c r="AE169" s="14"/>
      <c r="AF169" s="14"/>
      <c r="AG169" s="12"/>
      <c r="AH169" s="14"/>
      <c r="AI169" s="221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</row>
    <row r="170" spans="1:67" s="11" customFormat="1">
      <c r="A170" s="126"/>
      <c r="B170" s="126"/>
      <c r="C170" s="126"/>
      <c r="F170" s="18"/>
      <c r="G170" s="178"/>
      <c r="H170" s="245"/>
      <c r="I170" s="261"/>
      <c r="J170" s="261"/>
      <c r="K170" s="261"/>
      <c r="S170" s="252"/>
      <c r="V170" s="13"/>
      <c r="W170" s="13"/>
      <c r="X170" s="13"/>
      <c r="AA170" s="73"/>
      <c r="AD170" s="14"/>
      <c r="AE170" s="14"/>
      <c r="AF170" s="14"/>
      <c r="AG170" s="12"/>
      <c r="AH170" s="14"/>
      <c r="AI170" s="221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</row>
    <row r="171" spans="1:67" s="11" customFormat="1">
      <c r="A171" s="126"/>
      <c r="B171" s="126"/>
      <c r="C171" s="126"/>
      <c r="F171" s="18"/>
      <c r="G171" s="178"/>
      <c r="H171" s="245"/>
      <c r="I171" s="261"/>
      <c r="J171" s="261"/>
      <c r="K171" s="261"/>
      <c r="S171" s="252"/>
      <c r="V171" s="13"/>
      <c r="W171" s="13"/>
      <c r="X171" s="13"/>
      <c r="AA171" s="73"/>
      <c r="AD171" s="14"/>
      <c r="AE171" s="14"/>
      <c r="AF171" s="14"/>
      <c r="AG171" s="12"/>
      <c r="AH171" s="14"/>
      <c r="AI171" s="221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</row>
    <row r="172" spans="1:67" s="11" customFormat="1">
      <c r="A172" s="126"/>
      <c r="B172" s="126"/>
      <c r="C172" s="126"/>
      <c r="F172" s="18"/>
      <c r="G172" s="178"/>
      <c r="H172" s="245"/>
      <c r="I172" s="261"/>
      <c r="J172" s="261"/>
      <c r="K172" s="261"/>
      <c r="S172" s="252"/>
      <c r="V172" s="13"/>
      <c r="W172" s="13"/>
      <c r="X172" s="13"/>
      <c r="AA172" s="73"/>
      <c r="AD172" s="14"/>
      <c r="AE172" s="14"/>
      <c r="AF172" s="14"/>
      <c r="AG172" s="12"/>
      <c r="AH172" s="14"/>
      <c r="AI172" s="221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</row>
    <row r="173" spans="1:67" s="11" customFormat="1">
      <c r="A173" s="126"/>
      <c r="B173" s="126"/>
      <c r="C173" s="126"/>
      <c r="F173" s="18"/>
      <c r="G173" s="178"/>
      <c r="H173" s="245"/>
      <c r="I173" s="261"/>
      <c r="J173" s="261"/>
      <c r="K173" s="261"/>
      <c r="S173" s="252"/>
      <c r="V173" s="13"/>
      <c r="W173" s="13"/>
      <c r="X173" s="13"/>
      <c r="AA173" s="73"/>
      <c r="AD173" s="14"/>
      <c r="AE173" s="14"/>
      <c r="AF173" s="14"/>
      <c r="AG173" s="12"/>
      <c r="AH173" s="14"/>
      <c r="AI173" s="221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</row>
    <row r="174" spans="1:67" s="11" customFormat="1">
      <c r="A174" s="126"/>
      <c r="B174" s="126"/>
      <c r="C174" s="126"/>
      <c r="F174" s="18"/>
      <c r="G174" s="178"/>
      <c r="H174" s="245"/>
      <c r="I174" s="261"/>
      <c r="J174" s="261"/>
      <c r="K174" s="261"/>
      <c r="S174" s="252"/>
      <c r="V174" s="13"/>
      <c r="W174" s="13"/>
      <c r="X174" s="13"/>
      <c r="AA174" s="73"/>
      <c r="AD174" s="14"/>
      <c r="AE174" s="14"/>
      <c r="AF174" s="14"/>
      <c r="AG174" s="12"/>
      <c r="AH174" s="14"/>
      <c r="AI174" s="221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</row>
    <row r="175" spans="1:67" s="11" customFormat="1">
      <c r="A175" s="126"/>
      <c r="B175" s="126"/>
      <c r="C175" s="126"/>
      <c r="F175" s="18"/>
      <c r="G175" s="178"/>
      <c r="H175" s="245"/>
      <c r="I175" s="261"/>
      <c r="J175" s="261"/>
      <c r="K175" s="261"/>
      <c r="S175" s="252"/>
      <c r="V175" s="13"/>
      <c r="W175" s="13"/>
      <c r="X175" s="13"/>
      <c r="AA175" s="73"/>
      <c r="AD175" s="14"/>
      <c r="AE175" s="14"/>
      <c r="AF175" s="14"/>
      <c r="AG175" s="12"/>
      <c r="AH175" s="14"/>
      <c r="AI175" s="221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</row>
    <row r="176" spans="1:67" s="11" customFormat="1">
      <c r="A176" s="126"/>
      <c r="B176" s="126"/>
      <c r="C176" s="126"/>
      <c r="F176" s="18"/>
      <c r="G176" s="178"/>
      <c r="H176" s="245"/>
      <c r="I176" s="261"/>
      <c r="J176" s="261"/>
      <c r="K176" s="261"/>
      <c r="S176" s="252"/>
      <c r="V176" s="13"/>
      <c r="W176" s="13"/>
      <c r="X176" s="13"/>
      <c r="AA176" s="73"/>
      <c r="AD176" s="14"/>
      <c r="AE176" s="14"/>
      <c r="AF176" s="14"/>
      <c r="AG176" s="12"/>
      <c r="AH176" s="14"/>
      <c r="AI176" s="221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</row>
    <row r="177" spans="1:67" s="11" customFormat="1">
      <c r="A177" s="126"/>
      <c r="B177" s="126"/>
      <c r="C177" s="126"/>
      <c r="F177" s="18"/>
      <c r="G177" s="178"/>
      <c r="H177" s="245"/>
      <c r="I177" s="261"/>
      <c r="J177" s="261"/>
      <c r="K177" s="261"/>
      <c r="S177" s="252"/>
      <c r="V177" s="13"/>
      <c r="W177" s="13"/>
      <c r="X177" s="13"/>
      <c r="AA177" s="73"/>
      <c r="AD177" s="14"/>
      <c r="AE177" s="14"/>
      <c r="AF177" s="14"/>
      <c r="AG177" s="12"/>
      <c r="AH177" s="14"/>
      <c r="AI177" s="221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</row>
    <row r="178" spans="1:67" s="11" customFormat="1">
      <c r="A178" s="126"/>
      <c r="B178" s="126"/>
      <c r="C178" s="126"/>
      <c r="F178" s="18"/>
      <c r="G178" s="178"/>
      <c r="H178" s="245"/>
      <c r="I178" s="261"/>
      <c r="J178" s="261"/>
      <c r="K178" s="261"/>
      <c r="S178" s="252"/>
      <c r="V178" s="13"/>
      <c r="W178" s="13"/>
      <c r="X178" s="13"/>
      <c r="AA178" s="73"/>
      <c r="AD178" s="14"/>
      <c r="AE178" s="14"/>
      <c r="AF178" s="14"/>
      <c r="AG178" s="12"/>
      <c r="AH178" s="14"/>
      <c r="AI178" s="221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</row>
    <row r="179" spans="1:67" s="11" customFormat="1">
      <c r="A179" s="126"/>
      <c r="B179" s="126"/>
      <c r="C179" s="126"/>
      <c r="F179" s="18"/>
      <c r="G179" s="178"/>
      <c r="H179" s="245"/>
      <c r="I179" s="261"/>
      <c r="J179" s="261"/>
      <c r="K179" s="261"/>
      <c r="S179" s="252"/>
      <c r="V179" s="13"/>
      <c r="W179" s="13"/>
      <c r="X179" s="13"/>
      <c r="AA179" s="73"/>
      <c r="AD179" s="14"/>
      <c r="AE179" s="14"/>
      <c r="AF179" s="14"/>
      <c r="AG179" s="12"/>
      <c r="AH179" s="14"/>
      <c r="AI179" s="221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</row>
    <row r="180" spans="1:67" s="11" customFormat="1">
      <c r="A180" s="126"/>
      <c r="B180" s="126"/>
      <c r="C180" s="126"/>
      <c r="F180" s="18"/>
      <c r="G180" s="178"/>
      <c r="H180" s="245"/>
      <c r="I180" s="261"/>
      <c r="J180" s="261"/>
      <c r="K180" s="261"/>
      <c r="S180" s="252"/>
      <c r="V180" s="13"/>
      <c r="W180" s="13"/>
      <c r="X180" s="13"/>
      <c r="AA180" s="73"/>
      <c r="AD180" s="14"/>
      <c r="AE180" s="14"/>
      <c r="AF180" s="14"/>
      <c r="AG180" s="12"/>
      <c r="AH180" s="14"/>
      <c r="AI180" s="221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</row>
    <row r="181" spans="1:67" s="11" customFormat="1">
      <c r="A181" s="126"/>
      <c r="B181" s="126"/>
      <c r="C181" s="126"/>
      <c r="F181" s="18"/>
      <c r="G181" s="178"/>
      <c r="H181" s="245"/>
      <c r="I181" s="261"/>
      <c r="J181" s="261"/>
      <c r="K181" s="261"/>
      <c r="S181" s="252"/>
      <c r="V181" s="13"/>
      <c r="W181" s="13"/>
      <c r="X181" s="13"/>
      <c r="AA181" s="73"/>
      <c r="AD181" s="14"/>
      <c r="AE181" s="14"/>
      <c r="AF181" s="14"/>
      <c r="AG181" s="12"/>
      <c r="AH181" s="14"/>
      <c r="AI181" s="221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</row>
    <row r="182" spans="1:67" s="11" customFormat="1">
      <c r="A182" s="126"/>
      <c r="B182" s="126"/>
      <c r="C182" s="126"/>
      <c r="F182" s="18"/>
      <c r="G182" s="178"/>
      <c r="H182" s="245"/>
      <c r="I182" s="261"/>
      <c r="J182" s="261"/>
      <c r="K182" s="261"/>
      <c r="S182" s="252"/>
      <c r="V182" s="13"/>
      <c r="W182" s="13"/>
      <c r="X182" s="13"/>
      <c r="AA182" s="73"/>
      <c r="AD182" s="14"/>
      <c r="AE182" s="14"/>
      <c r="AF182" s="14"/>
      <c r="AG182" s="12"/>
      <c r="AH182" s="14"/>
      <c r="AI182" s="221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</row>
    <row r="183" spans="1:67" s="11" customFormat="1">
      <c r="A183" s="126"/>
      <c r="B183" s="126"/>
      <c r="C183" s="126"/>
      <c r="F183" s="18"/>
      <c r="G183" s="178"/>
      <c r="H183" s="245"/>
      <c r="I183" s="261"/>
      <c r="J183" s="261"/>
      <c r="K183" s="261"/>
      <c r="S183" s="252"/>
      <c r="V183" s="13"/>
      <c r="W183" s="13"/>
      <c r="X183" s="13"/>
      <c r="AA183" s="73"/>
      <c r="AD183" s="14"/>
      <c r="AE183" s="14"/>
      <c r="AF183" s="14"/>
      <c r="AG183" s="12"/>
      <c r="AH183" s="14"/>
      <c r="AI183" s="221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</row>
    <row r="184" spans="1:67" s="11" customFormat="1">
      <c r="A184" s="126"/>
      <c r="B184" s="126"/>
      <c r="C184" s="126"/>
      <c r="F184" s="18"/>
      <c r="G184" s="178"/>
      <c r="H184" s="245"/>
      <c r="I184" s="261"/>
      <c r="J184" s="261"/>
      <c r="K184" s="261"/>
      <c r="S184" s="252"/>
      <c r="V184" s="13"/>
      <c r="W184" s="13"/>
      <c r="X184" s="13"/>
      <c r="AA184" s="73"/>
      <c r="AD184" s="14"/>
      <c r="AE184" s="14"/>
      <c r="AF184" s="14"/>
      <c r="AG184" s="12"/>
      <c r="AH184" s="14"/>
      <c r="AI184" s="221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</row>
    <row r="185" spans="1:67" s="11" customFormat="1">
      <c r="A185" s="126"/>
      <c r="B185" s="126"/>
      <c r="C185" s="126"/>
      <c r="F185" s="18"/>
      <c r="G185" s="178"/>
      <c r="H185" s="245"/>
      <c r="I185" s="261"/>
      <c r="J185" s="261"/>
      <c r="K185" s="261"/>
      <c r="S185" s="252"/>
      <c r="V185" s="13"/>
      <c r="W185" s="13"/>
      <c r="X185" s="13"/>
      <c r="AA185" s="73"/>
      <c r="AD185" s="14"/>
      <c r="AE185" s="14"/>
      <c r="AF185" s="14"/>
      <c r="AG185" s="12"/>
      <c r="AH185" s="14"/>
      <c r="AI185" s="221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</row>
    <row r="186" spans="1:67" s="11" customFormat="1">
      <c r="A186" s="126"/>
      <c r="B186" s="126"/>
      <c r="C186" s="126"/>
      <c r="F186" s="18"/>
      <c r="G186" s="178"/>
      <c r="H186" s="245"/>
      <c r="I186" s="261"/>
      <c r="J186" s="261"/>
      <c r="K186" s="261"/>
      <c r="S186" s="252"/>
      <c r="V186" s="13"/>
      <c r="W186" s="13"/>
      <c r="X186" s="13"/>
      <c r="AA186" s="73"/>
      <c r="AD186" s="14"/>
      <c r="AE186" s="14"/>
      <c r="AF186" s="14"/>
      <c r="AG186" s="12"/>
      <c r="AH186" s="14"/>
      <c r="AI186" s="221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</row>
    <row r="187" spans="1:67" s="11" customFormat="1">
      <c r="A187" s="126"/>
      <c r="B187" s="126"/>
      <c r="C187" s="126"/>
      <c r="F187" s="18"/>
      <c r="G187" s="178"/>
      <c r="H187" s="245"/>
      <c r="I187" s="261"/>
      <c r="J187" s="261"/>
      <c r="K187" s="261"/>
      <c r="S187" s="252"/>
      <c r="V187" s="13"/>
      <c r="W187" s="13"/>
      <c r="X187" s="13"/>
      <c r="AA187" s="73"/>
      <c r="AD187" s="14"/>
      <c r="AE187" s="14"/>
      <c r="AF187" s="14"/>
      <c r="AG187" s="12"/>
      <c r="AH187" s="14"/>
      <c r="AI187" s="221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  <c r="BM187" s="5"/>
      <c r="BN187" s="5"/>
      <c r="BO187" s="5"/>
    </row>
    <row r="188" spans="1:67" s="11" customFormat="1">
      <c r="A188" s="126"/>
      <c r="B188" s="126"/>
      <c r="C188" s="126"/>
      <c r="F188" s="18"/>
      <c r="G188" s="178"/>
      <c r="H188" s="245"/>
      <c r="I188" s="261"/>
      <c r="J188" s="261"/>
      <c r="K188" s="261"/>
      <c r="S188" s="252"/>
      <c r="V188" s="13"/>
      <c r="W188" s="13"/>
      <c r="X188" s="13"/>
      <c r="AA188" s="73"/>
      <c r="AD188" s="14"/>
      <c r="AE188" s="14"/>
      <c r="AF188" s="14"/>
      <c r="AG188" s="12"/>
      <c r="AH188" s="14"/>
      <c r="AI188" s="221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</row>
    <row r="189" spans="1:67" s="11" customFormat="1">
      <c r="A189" s="126"/>
      <c r="B189" s="126"/>
      <c r="C189" s="126"/>
      <c r="F189" s="18"/>
      <c r="G189" s="178"/>
      <c r="H189" s="245"/>
      <c r="I189" s="261"/>
      <c r="J189" s="261"/>
      <c r="K189" s="261"/>
      <c r="S189" s="252"/>
      <c r="V189" s="13"/>
      <c r="W189" s="13"/>
      <c r="X189" s="13"/>
      <c r="AA189" s="73"/>
      <c r="AD189" s="14"/>
      <c r="AE189" s="14"/>
      <c r="AF189" s="14"/>
      <c r="AG189" s="12"/>
      <c r="AH189" s="14"/>
      <c r="AI189" s="221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</row>
    <row r="190" spans="1:67" s="11" customFormat="1">
      <c r="A190" s="126"/>
      <c r="B190" s="126"/>
      <c r="C190" s="126"/>
      <c r="F190" s="18"/>
      <c r="G190" s="178"/>
      <c r="H190" s="245"/>
      <c r="I190" s="261"/>
      <c r="J190" s="261"/>
      <c r="K190" s="261"/>
      <c r="S190" s="252"/>
      <c r="V190" s="13"/>
      <c r="W190" s="13"/>
      <c r="X190" s="13"/>
      <c r="AA190" s="73"/>
      <c r="AD190" s="14"/>
      <c r="AE190" s="14"/>
      <c r="AF190" s="14"/>
      <c r="AG190" s="12"/>
      <c r="AH190" s="14"/>
      <c r="AI190" s="221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</row>
    <row r="191" spans="1:67" s="11" customFormat="1">
      <c r="A191" s="126"/>
      <c r="B191" s="126"/>
      <c r="C191" s="126"/>
      <c r="F191" s="18"/>
      <c r="G191" s="178"/>
      <c r="H191" s="245"/>
      <c r="I191" s="261"/>
      <c r="J191" s="261"/>
      <c r="K191" s="261"/>
      <c r="S191" s="252"/>
      <c r="V191" s="13"/>
      <c r="W191" s="13"/>
      <c r="X191" s="13"/>
      <c r="AA191" s="73"/>
      <c r="AD191" s="14"/>
      <c r="AE191" s="14"/>
      <c r="AF191" s="14"/>
      <c r="AG191" s="12"/>
      <c r="AH191" s="14"/>
      <c r="AI191" s="221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</row>
    <row r="192" spans="1:67" s="11" customFormat="1">
      <c r="A192" s="126"/>
      <c r="B192" s="126"/>
      <c r="C192" s="126"/>
      <c r="F192" s="18"/>
      <c r="G192" s="178"/>
      <c r="H192" s="245"/>
      <c r="I192" s="261"/>
      <c r="J192" s="261"/>
      <c r="K192" s="261"/>
      <c r="S192" s="252"/>
      <c r="V192" s="13"/>
      <c r="W192" s="13"/>
      <c r="X192" s="13"/>
      <c r="AA192" s="73"/>
      <c r="AD192" s="14"/>
      <c r="AE192" s="14"/>
      <c r="AF192" s="14"/>
      <c r="AG192" s="12"/>
      <c r="AH192" s="14"/>
      <c r="AI192" s="221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</row>
    <row r="193" spans="1:67" s="11" customFormat="1">
      <c r="A193" s="126"/>
      <c r="B193" s="126"/>
      <c r="C193" s="126"/>
      <c r="F193" s="18"/>
      <c r="G193" s="178"/>
      <c r="H193" s="245"/>
      <c r="I193" s="261"/>
      <c r="J193" s="261"/>
      <c r="K193" s="261"/>
      <c r="S193" s="252"/>
      <c r="V193" s="13"/>
      <c r="W193" s="13"/>
      <c r="X193" s="13"/>
      <c r="AA193" s="73"/>
      <c r="AD193" s="14"/>
      <c r="AE193" s="14"/>
      <c r="AF193" s="14"/>
      <c r="AG193" s="12"/>
      <c r="AH193" s="14"/>
      <c r="AI193" s="221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</row>
    <row r="194" spans="1:67" s="11" customFormat="1">
      <c r="A194" s="126"/>
      <c r="B194" s="126"/>
      <c r="C194" s="126"/>
      <c r="F194" s="18"/>
      <c r="G194" s="178"/>
      <c r="H194" s="245"/>
      <c r="I194" s="261"/>
      <c r="J194" s="261"/>
      <c r="K194" s="261"/>
      <c r="S194" s="252"/>
      <c r="V194" s="13"/>
      <c r="W194" s="13"/>
      <c r="X194" s="13"/>
      <c r="AA194" s="73"/>
      <c r="AD194" s="14"/>
      <c r="AE194" s="14"/>
      <c r="AF194" s="14"/>
      <c r="AG194" s="12"/>
      <c r="AH194" s="14"/>
      <c r="AI194" s="221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</row>
    <row r="195" spans="1:67" s="11" customFormat="1">
      <c r="A195" s="126"/>
      <c r="B195" s="126"/>
      <c r="C195" s="126"/>
      <c r="F195" s="18"/>
      <c r="G195" s="178"/>
      <c r="H195" s="245"/>
      <c r="I195" s="261"/>
      <c r="J195" s="261"/>
      <c r="K195" s="261"/>
      <c r="S195" s="252"/>
      <c r="V195" s="13"/>
      <c r="W195" s="13"/>
      <c r="X195" s="13"/>
      <c r="AA195" s="73"/>
      <c r="AD195" s="14"/>
      <c r="AE195" s="14"/>
      <c r="AF195" s="14"/>
      <c r="AG195" s="12"/>
      <c r="AH195" s="14"/>
      <c r="AI195" s="221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</row>
    <row r="196" spans="1:67" s="11" customFormat="1">
      <c r="A196" s="126"/>
      <c r="B196" s="126"/>
      <c r="C196" s="126"/>
      <c r="F196" s="18"/>
      <c r="G196" s="178"/>
      <c r="H196" s="245"/>
      <c r="I196" s="261"/>
      <c r="J196" s="261"/>
      <c r="K196" s="261"/>
      <c r="S196" s="252"/>
      <c r="V196" s="13"/>
      <c r="W196" s="13"/>
      <c r="X196" s="13"/>
      <c r="AA196" s="73"/>
      <c r="AD196" s="14"/>
      <c r="AE196" s="14"/>
      <c r="AF196" s="14"/>
      <c r="AG196" s="12"/>
      <c r="AH196" s="14"/>
      <c r="AI196" s="221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</row>
    <row r="197" spans="1:67" s="11" customFormat="1">
      <c r="A197" s="126"/>
      <c r="B197" s="126"/>
      <c r="C197" s="126"/>
      <c r="F197" s="18"/>
      <c r="G197" s="178"/>
      <c r="H197" s="245"/>
      <c r="I197" s="261"/>
      <c r="J197" s="261"/>
      <c r="K197" s="261"/>
      <c r="S197" s="252"/>
      <c r="V197" s="13"/>
      <c r="W197" s="13"/>
      <c r="X197" s="13"/>
      <c r="AA197" s="73"/>
      <c r="AD197" s="14"/>
      <c r="AE197" s="14"/>
      <c r="AF197" s="14"/>
      <c r="AG197" s="12"/>
      <c r="AH197" s="14"/>
      <c r="AI197" s="221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</row>
    <row r="198" spans="1:67" s="11" customFormat="1">
      <c r="A198" s="126"/>
      <c r="B198" s="126"/>
      <c r="C198" s="126"/>
      <c r="F198" s="18"/>
      <c r="G198" s="178"/>
      <c r="H198" s="245"/>
      <c r="I198" s="261"/>
      <c r="J198" s="261"/>
      <c r="K198" s="261"/>
      <c r="S198" s="252"/>
      <c r="V198" s="13"/>
      <c r="W198" s="13"/>
      <c r="X198" s="13"/>
      <c r="AA198" s="73"/>
      <c r="AD198" s="14"/>
      <c r="AE198" s="14"/>
      <c r="AF198" s="14"/>
      <c r="AG198" s="12"/>
      <c r="AH198" s="14"/>
      <c r="AI198" s="221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</row>
    <row r="199" spans="1:67" s="11" customFormat="1">
      <c r="A199" s="126"/>
      <c r="B199" s="126"/>
      <c r="C199" s="126"/>
      <c r="F199" s="18"/>
      <c r="G199" s="178"/>
      <c r="H199" s="245"/>
      <c r="I199" s="261"/>
      <c r="J199" s="261"/>
      <c r="K199" s="261"/>
      <c r="S199" s="252"/>
      <c r="V199" s="13"/>
      <c r="W199" s="13"/>
      <c r="X199" s="13"/>
      <c r="AA199" s="73"/>
      <c r="AD199" s="14"/>
      <c r="AE199" s="14"/>
      <c r="AF199" s="14"/>
      <c r="AG199" s="12"/>
      <c r="AH199" s="14"/>
      <c r="AI199" s="221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</row>
    <row r="200" spans="1:67" s="11" customFormat="1">
      <c r="A200" s="126"/>
      <c r="B200" s="126"/>
      <c r="C200" s="126"/>
      <c r="F200" s="18"/>
      <c r="G200" s="178"/>
      <c r="H200" s="245"/>
      <c r="I200" s="261"/>
      <c r="J200" s="261"/>
      <c r="K200" s="261"/>
      <c r="S200" s="252"/>
      <c r="V200" s="13"/>
      <c r="W200" s="13"/>
      <c r="X200" s="13"/>
      <c r="AA200" s="73"/>
      <c r="AD200" s="14"/>
      <c r="AE200" s="14"/>
      <c r="AF200" s="14"/>
      <c r="AG200" s="12"/>
      <c r="AH200" s="14"/>
      <c r="AI200" s="221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</row>
    <row r="201" spans="1:67" s="11" customFormat="1">
      <c r="A201" s="126"/>
      <c r="B201" s="126"/>
      <c r="C201" s="126"/>
      <c r="F201" s="18"/>
      <c r="G201" s="178"/>
      <c r="H201" s="245"/>
      <c r="I201" s="261"/>
      <c r="J201" s="261"/>
      <c r="K201" s="261"/>
      <c r="S201" s="252"/>
      <c r="V201" s="13"/>
      <c r="W201" s="13"/>
      <c r="X201" s="13"/>
      <c r="AA201" s="73"/>
      <c r="AD201" s="14"/>
      <c r="AE201" s="14"/>
      <c r="AF201" s="14"/>
      <c r="AG201" s="12"/>
      <c r="AH201" s="14"/>
      <c r="AI201" s="221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</row>
    <row r="202" spans="1:67" s="11" customFormat="1">
      <c r="A202" s="126"/>
      <c r="B202" s="126"/>
      <c r="C202" s="126"/>
      <c r="F202" s="18"/>
      <c r="G202" s="178"/>
      <c r="H202" s="245"/>
      <c r="I202" s="261"/>
      <c r="J202" s="261"/>
      <c r="K202" s="261"/>
      <c r="S202" s="252"/>
      <c r="V202" s="13"/>
      <c r="W202" s="13"/>
      <c r="X202" s="13"/>
      <c r="AA202" s="73"/>
      <c r="AD202" s="14"/>
      <c r="AE202" s="14"/>
      <c r="AF202" s="14"/>
      <c r="AG202" s="12"/>
      <c r="AH202" s="14"/>
      <c r="AI202" s="221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</row>
    <row r="203" spans="1:67" s="11" customFormat="1">
      <c r="A203" s="126"/>
      <c r="B203" s="126"/>
      <c r="C203" s="126"/>
      <c r="F203" s="18"/>
      <c r="G203" s="178"/>
      <c r="H203" s="245"/>
      <c r="I203" s="261"/>
      <c r="J203" s="261"/>
      <c r="K203" s="261"/>
      <c r="S203" s="252"/>
      <c r="V203" s="13"/>
      <c r="W203" s="13"/>
      <c r="X203" s="13"/>
      <c r="AA203" s="73"/>
      <c r="AD203" s="14"/>
      <c r="AE203" s="14"/>
      <c r="AF203" s="14"/>
      <c r="AG203" s="12"/>
      <c r="AH203" s="14"/>
      <c r="AI203" s="221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</row>
    <row r="204" spans="1:67" s="11" customFormat="1">
      <c r="A204" s="126"/>
      <c r="B204" s="126"/>
      <c r="C204" s="126"/>
      <c r="F204" s="18"/>
      <c r="G204" s="178"/>
      <c r="H204" s="245"/>
      <c r="I204" s="261"/>
      <c r="J204" s="261"/>
      <c r="K204" s="261"/>
      <c r="S204" s="252"/>
      <c r="V204" s="13"/>
      <c r="W204" s="13"/>
      <c r="X204" s="13"/>
      <c r="AA204" s="73"/>
      <c r="AD204" s="14"/>
      <c r="AE204" s="14"/>
      <c r="AF204" s="14"/>
      <c r="AG204" s="12"/>
      <c r="AH204" s="14"/>
      <c r="AI204" s="221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</row>
    <row r="205" spans="1:67" s="11" customFormat="1">
      <c r="A205" s="126"/>
      <c r="B205" s="126"/>
      <c r="C205" s="126"/>
      <c r="F205" s="18"/>
      <c r="G205" s="178"/>
      <c r="H205" s="245"/>
      <c r="I205" s="261"/>
      <c r="J205" s="261"/>
      <c r="K205" s="261"/>
      <c r="S205" s="252"/>
      <c r="V205" s="13"/>
      <c r="W205" s="13"/>
      <c r="X205" s="13"/>
      <c r="AA205" s="73"/>
      <c r="AD205" s="14"/>
      <c r="AE205" s="14"/>
      <c r="AF205" s="14"/>
      <c r="AG205" s="12"/>
      <c r="AH205" s="14"/>
      <c r="AI205" s="221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</row>
    <row r="206" spans="1:67" s="11" customFormat="1">
      <c r="A206" s="126"/>
      <c r="B206" s="126"/>
      <c r="C206" s="126"/>
      <c r="F206" s="18"/>
      <c r="G206" s="178"/>
      <c r="H206" s="245"/>
      <c r="I206" s="261"/>
      <c r="J206" s="261"/>
      <c r="K206" s="261"/>
      <c r="S206" s="252"/>
      <c r="V206" s="13"/>
      <c r="W206" s="13"/>
      <c r="X206" s="13"/>
      <c r="AA206" s="73"/>
      <c r="AD206" s="14"/>
      <c r="AE206" s="14"/>
      <c r="AF206" s="14"/>
      <c r="AG206" s="12"/>
      <c r="AH206" s="14"/>
      <c r="AI206" s="221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</row>
    <row r="207" spans="1:67" s="11" customFormat="1">
      <c r="A207" s="126"/>
      <c r="B207" s="126"/>
      <c r="C207" s="126"/>
      <c r="F207" s="18"/>
      <c r="G207" s="178"/>
      <c r="H207" s="245"/>
      <c r="I207" s="261"/>
      <c r="J207" s="261"/>
      <c r="K207" s="261"/>
      <c r="S207" s="252"/>
      <c r="V207" s="13"/>
      <c r="W207" s="13"/>
      <c r="X207" s="13"/>
      <c r="AA207" s="73"/>
      <c r="AD207" s="14"/>
      <c r="AE207" s="14"/>
      <c r="AF207" s="14"/>
      <c r="AG207" s="12"/>
      <c r="AH207" s="14"/>
      <c r="AI207" s="221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</row>
    <row r="208" spans="1:67" s="11" customFormat="1">
      <c r="A208" s="126"/>
      <c r="B208" s="126"/>
      <c r="C208" s="126"/>
      <c r="F208" s="18"/>
      <c r="G208" s="178"/>
      <c r="H208" s="245"/>
      <c r="I208" s="261"/>
      <c r="J208" s="261"/>
      <c r="K208" s="261"/>
      <c r="S208" s="252"/>
      <c r="V208" s="13"/>
      <c r="W208" s="13"/>
      <c r="X208" s="13"/>
      <c r="AA208" s="73"/>
      <c r="AD208" s="14"/>
      <c r="AE208" s="14"/>
      <c r="AF208" s="14"/>
      <c r="AG208" s="12"/>
      <c r="AH208" s="14"/>
      <c r="AI208" s="221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</row>
    <row r="209" spans="1:67" s="11" customFormat="1">
      <c r="A209" s="126"/>
      <c r="B209" s="126"/>
      <c r="C209" s="126"/>
      <c r="F209" s="18"/>
      <c r="G209" s="178"/>
      <c r="H209" s="245"/>
      <c r="I209" s="261"/>
      <c r="J209" s="261"/>
      <c r="K209" s="261"/>
      <c r="S209" s="252"/>
      <c r="V209" s="13"/>
      <c r="W209" s="13"/>
      <c r="X209" s="13"/>
      <c r="AA209" s="73"/>
      <c r="AD209" s="14"/>
      <c r="AE209" s="14"/>
      <c r="AF209" s="14"/>
      <c r="AG209" s="12"/>
      <c r="AH209" s="14"/>
      <c r="AI209" s="221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</row>
    <row r="210" spans="1:67" s="11" customFormat="1">
      <c r="A210" s="126"/>
      <c r="B210" s="126"/>
      <c r="C210" s="126"/>
      <c r="F210" s="18"/>
      <c r="G210" s="178"/>
      <c r="H210" s="245"/>
      <c r="I210" s="261"/>
      <c r="J210" s="261"/>
      <c r="K210" s="261"/>
      <c r="S210" s="252"/>
      <c r="V210" s="13"/>
      <c r="W210" s="13"/>
      <c r="X210" s="13"/>
      <c r="AA210" s="73"/>
      <c r="AD210" s="14"/>
      <c r="AE210" s="14"/>
      <c r="AF210" s="14"/>
      <c r="AG210" s="12"/>
      <c r="AH210" s="14"/>
      <c r="AI210" s="221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</row>
    <row r="211" spans="1:67" s="11" customFormat="1">
      <c r="A211" s="126"/>
      <c r="B211" s="126"/>
      <c r="C211" s="126"/>
      <c r="F211" s="18"/>
      <c r="G211" s="178"/>
      <c r="H211" s="245"/>
      <c r="I211" s="261"/>
      <c r="J211" s="261"/>
      <c r="K211" s="261"/>
      <c r="S211" s="252"/>
      <c r="V211" s="13"/>
      <c r="W211" s="13"/>
      <c r="X211" s="13"/>
      <c r="AA211" s="73"/>
      <c r="AD211" s="14"/>
      <c r="AE211" s="14"/>
      <c r="AF211" s="14"/>
      <c r="AG211" s="12"/>
      <c r="AH211" s="14"/>
      <c r="AI211" s="221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</row>
    <row r="212" spans="1:67" s="11" customFormat="1">
      <c r="A212" s="126"/>
      <c r="B212" s="126"/>
      <c r="C212" s="126"/>
      <c r="F212" s="18"/>
      <c r="G212" s="178"/>
      <c r="H212" s="245"/>
      <c r="I212" s="261"/>
      <c r="J212" s="261"/>
      <c r="K212" s="261"/>
      <c r="S212" s="252"/>
      <c r="V212" s="13"/>
      <c r="W212" s="13"/>
      <c r="X212" s="13"/>
      <c r="AA212" s="73"/>
      <c r="AD212" s="14"/>
      <c r="AE212" s="14"/>
      <c r="AF212" s="14"/>
      <c r="AG212" s="12"/>
      <c r="AH212" s="14"/>
      <c r="AI212" s="221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</row>
    <row r="213" spans="1:67" s="11" customFormat="1">
      <c r="A213" s="126"/>
      <c r="B213" s="126"/>
      <c r="C213" s="126"/>
      <c r="F213" s="18"/>
      <c r="G213" s="178"/>
      <c r="H213" s="245"/>
      <c r="I213" s="261"/>
      <c r="J213" s="261"/>
      <c r="K213" s="261"/>
      <c r="S213" s="252"/>
      <c r="V213" s="13"/>
      <c r="W213" s="13"/>
      <c r="X213" s="13"/>
      <c r="AA213" s="73"/>
      <c r="AD213" s="14"/>
      <c r="AE213" s="14"/>
      <c r="AF213" s="14"/>
      <c r="AG213" s="12"/>
      <c r="AH213" s="14"/>
      <c r="AI213" s="221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</row>
    <row r="214" spans="1:67" s="11" customFormat="1">
      <c r="A214" s="126"/>
      <c r="B214" s="126"/>
      <c r="C214" s="126"/>
      <c r="F214" s="18"/>
      <c r="G214" s="178"/>
      <c r="H214" s="245"/>
      <c r="I214" s="261"/>
      <c r="J214" s="261"/>
      <c r="K214" s="261"/>
      <c r="S214" s="252"/>
      <c r="V214" s="13"/>
      <c r="W214" s="13"/>
      <c r="X214" s="13"/>
      <c r="AA214" s="73"/>
      <c r="AD214" s="14"/>
      <c r="AE214" s="14"/>
      <c r="AF214" s="14"/>
      <c r="AG214" s="12"/>
      <c r="AH214" s="14"/>
      <c r="AI214" s="221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</row>
    <row r="215" spans="1:67" s="11" customFormat="1">
      <c r="A215" s="126"/>
      <c r="B215" s="126"/>
      <c r="C215" s="126"/>
      <c r="F215" s="18"/>
      <c r="G215" s="178"/>
      <c r="H215" s="245"/>
      <c r="I215" s="261"/>
      <c r="J215" s="261"/>
      <c r="K215" s="261"/>
      <c r="S215" s="252"/>
      <c r="V215" s="13"/>
      <c r="W215" s="13"/>
      <c r="X215" s="13"/>
      <c r="AA215" s="73"/>
      <c r="AD215" s="14"/>
      <c r="AE215" s="14"/>
      <c r="AF215" s="14"/>
      <c r="AG215" s="12"/>
      <c r="AH215" s="14"/>
      <c r="AI215" s="221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</row>
    <row r="216" spans="1:67" s="11" customFormat="1">
      <c r="A216" s="126"/>
      <c r="B216" s="126"/>
      <c r="C216" s="126"/>
      <c r="F216" s="18"/>
      <c r="G216" s="178"/>
      <c r="H216" s="245"/>
      <c r="I216" s="261"/>
      <c r="J216" s="261"/>
      <c r="K216" s="261"/>
      <c r="S216" s="252"/>
      <c r="V216" s="13"/>
      <c r="W216" s="13"/>
      <c r="X216" s="13"/>
      <c r="AA216" s="73"/>
      <c r="AD216" s="14"/>
      <c r="AE216" s="14"/>
      <c r="AF216" s="14"/>
      <c r="AG216" s="12"/>
      <c r="AH216" s="14"/>
      <c r="AI216" s="221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  <c r="BM216" s="5"/>
      <c r="BN216" s="5"/>
      <c r="BO216" s="5"/>
    </row>
    <row r="217" spans="1:67" s="11" customFormat="1">
      <c r="A217" s="126"/>
      <c r="B217" s="126"/>
      <c r="C217" s="126"/>
      <c r="F217" s="18"/>
      <c r="G217" s="178"/>
      <c r="H217" s="245"/>
      <c r="I217" s="261"/>
      <c r="J217" s="261"/>
      <c r="K217" s="261"/>
      <c r="S217" s="252"/>
      <c r="V217" s="13"/>
      <c r="W217" s="13"/>
      <c r="X217" s="13"/>
      <c r="AA217" s="73"/>
      <c r="AD217" s="14"/>
      <c r="AE217" s="14"/>
      <c r="AF217" s="14"/>
      <c r="AG217" s="12"/>
      <c r="AH217" s="14"/>
      <c r="AI217" s="221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</row>
    <row r="218" spans="1:67" s="11" customFormat="1">
      <c r="A218" s="126"/>
      <c r="B218" s="126"/>
      <c r="C218" s="126"/>
      <c r="F218" s="18"/>
      <c r="G218" s="178"/>
      <c r="H218" s="245"/>
      <c r="I218" s="261"/>
      <c r="J218" s="261"/>
      <c r="K218" s="261"/>
      <c r="S218" s="252"/>
      <c r="V218" s="13"/>
      <c r="W218" s="13"/>
      <c r="X218" s="13"/>
      <c r="AA218" s="73"/>
      <c r="AD218" s="14"/>
      <c r="AE218" s="14"/>
      <c r="AF218" s="14"/>
      <c r="AG218" s="12"/>
      <c r="AH218" s="14"/>
      <c r="AI218" s="221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</row>
    <row r="219" spans="1:67" s="11" customFormat="1">
      <c r="A219" s="126"/>
      <c r="B219" s="126"/>
      <c r="C219" s="126"/>
      <c r="F219" s="18"/>
      <c r="G219" s="178"/>
      <c r="H219" s="245"/>
      <c r="I219" s="261"/>
      <c r="J219" s="261"/>
      <c r="K219" s="261"/>
      <c r="S219" s="252"/>
      <c r="V219" s="13"/>
      <c r="W219" s="13"/>
      <c r="X219" s="13"/>
      <c r="AA219" s="73"/>
      <c r="AD219" s="14"/>
      <c r="AE219" s="14"/>
      <c r="AF219" s="14"/>
      <c r="AG219" s="12"/>
      <c r="AH219" s="14"/>
      <c r="AI219" s="221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</row>
    <row r="220" spans="1:67" s="11" customFormat="1">
      <c r="A220" s="126"/>
      <c r="B220" s="126"/>
      <c r="C220" s="126"/>
      <c r="F220" s="18"/>
      <c r="G220" s="178"/>
      <c r="H220" s="245"/>
      <c r="I220" s="261"/>
      <c r="J220" s="261"/>
      <c r="K220" s="261"/>
      <c r="S220" s="252"/>
      <c r="V220" s="13"/>
      <c r="W220" s="13"/>
      <c r="X220" s="13"/>
      <c r="AA220" s="73"/>
      <c r="AD220" s="14"/>
      <c r="AE220" s="14"/>
      <c r="AF220" s="14"/>
      <c r="AG220" s="12"/>
      <c r="AH220" s="14"/>
      <c r="AI220" s="221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</row>
    <row r="221" spans="1:67" s="11" customFormat="1">
      <c r="A221" s="126"/>
      <c r="B221" s="126"/>
      <c r="C221" s="126"/>
      <c r="F221" s="18"/>
      <c r="G221" s="178"/>
      <c r="H221" s="245"/>
      <c r="I221" s="261"/>
      <c r="J221" s="261"/>
      <c r="K221" s="261"/>
      <c r="S221" s="252"/>
      <c r="V221" s="13"/>
      <c r="W221" s="13"/>
      <c r="X221" s="13"/>
      <c r="AA221" s="73"/>
      <c r="AD221" s="14"/>
      <c r="AE221" s="14"/>
      <c r="AF221" s="14"/>
      <c r="AG221" s="12"/>
      <c r="AH221" s="14"/>
      <c r="AI221" s="221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</row>
    <row r="222" spans="1:67" s="11" customFormat="1">
      <c r="A222" s="126"/>
      <c r="B222" s="126"/>
      <c r="C222" s="126"/>
      <c r="F222" s="18"/>
      <c r="G222" s="178"/>
      <c r="H222" s="245"/>
      <c r="I222" s="261"/>
      <c r="J222" s="261"/>
      <c r="K222" s="261"/>
      <c r="S222" s="252"/>
      <c r="V222" s="13"/>
      <c r="W222" s="13"/>
      <c r="X222" s="13"/>
      <c r="AA222" s="73"/>
      <c r="AD222" s="14"/>
      <c r="AE222" s="14"/>
      <c r="AF222" s="14"/>
      <c r="AG222" s="12"/>
      <c r="AH222" s="14"/>
      <c r="AI222" s="221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</row>
    <row r="223" spans="1:67" s="11" customFormat="1">
      <c r="A223" s="126"/>
      <c r="B223" s="126"/>
      <c r="C223" s="126"/>
      <c r="F223" s="18"/>
      <c r="G223" s="178"/>
      <c r="H223" s="245"/>
      <c r="I223" s="261"/>
      <c r="J223" s="261"/>
      <c r="K223" s="261"/>
      <c r="S223" s="252"/>
      <c r="V223" s="13"/>
      <c r="W223" s="13"/>
      <c r="X223" s="13"/>
      <c r="AA223" s="73"/>
      <c r="AD223" s="14"/>
      <c r="AE223" s="14"/>
      <c r="AF223" s="14"/>
      <c r="AG223" s="12"/>
      <c r="AH223" s="14"/>
      <c r="AI223" s="221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</row>
    <row r="224" spans="1:67" s="11" customFormat="1">
      <c r="A224" s="126"/>
      <c r="B224" s="126"/>
      <c r="C224" s="126"/>
      <c r="F224" s="18"/>
      <c r="G224" s="178"/>
      <c r="H224" s="245"/>
      <c r="I224" s="261"/>
      <c r="J224" s="261"/>
      <c r="K224" s="261"/>
      <c r="S224" s="252"/>
      <c r="V224" s="13"/>
      <c r="W224" s="13"/>
      <c r="X224" s="13"/>
      <c r="AA224" s="73"/>
      <c r="AD224" s="14"/>
      <c r="AE224" s="14"/>
      <c r="AF224" s="14"/>
      <c r="AG224" s="12"/>
      <c r="AH224" s="14"/>
      <c r="AI224" s="221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</row>
    <row r="225" spans="1:67" s="11" customFormat="1">
      <c r="A225" s="126"/>
      <c r="B225" s="126"/>
      <c r="C225" s="126"/>
      <c r="F225" s="18"/>
      <c r="G225" s="178"/>
      <c r="H225" s="245"/>
      <c r="I225" s="261"/>
      <c r="J225" s="261"/>
      <c r="K225" s="261"/>
      <c r="S225" s="252"/>
      <c r="V225" s="13"/>
      <c r="W225" s="13"/>
      <c r="X225" s="13"/>
      <c r="AA225" s="73"/>
      <c r="AD225" s="14"/>
      <c r="AE225" s="14"/>
      <c r="AF225" s="14"/>
      <c r="AG225" s="12"/>
      <c r="AH225" s="14"/>
      <c r="AI225" s="221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</row>
    <row r="226" spans="1:67" s="11" customFormat="1">
      <c r="A226" s="126"/>
      <c r="B226" s="126"/>
      <c r="C226" s="126"/>
      <c r="F226" s="18"/>
      <c r="G226" s="178"/>
      <c r="H226" s="245"/>
      <c r="I226" s="261"/>
      <c r="J226" s="261"/>
      <c r="K226" s="261"/>
      <c r="S226" s="252"/>
      <c r="V226" s="13"/>
      <c r="W226" s="13"/>
      <c r="X226" s="13"/>
      <c r="AA226" s="73"/>
      <c r="AD226" s="14"/>
      <c r="AE226" s="14"/>
      <c r="AF226" s="14"/>
      <c r="AG226" s="12"/>
      <c r="AH226" s="14"/>
      <c r="AI226" s="221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</row>
    <row r="227" spans="1:67" s="11" customFormat="1">
      <c r="A227" s="126"/>
      <c r="B227" s="126"/>
      <c r="C227" s="126"/>
      <c r="F227" s="18"/>
      <c r="G227" s="178"/>
      <c r="H227" s="245"/>
      <c r="I227" s="261"/>
      <c r="J227" s="261"/>
      <c r="K227" s="261"/>
      <c r="S227" s="252"/>
      <c r="V227" s="13"/>
      <c r="W227" s="13"/>
      <c r="X227" s="13"/>
      <c r="AA227" s="73"/>
      <c r="AD227" s="14"/>
      <c r="AE227" s="14"/>
      <c r="AF227" s="14"/>
      <c r="AG227" s="12"/>
      <c r="AH227" s="14"/>
      <c r="AI227" s="221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</row>
    <row r="228" spans="1:67" s="11" customFormat="1">
      <c r="A228" s="126"/>
      <c r="B228" s="126"/>
      <c r="C228" s="126"/>
      <c r="F228" s="18"/>
      <c r="G228" s="178"/>
      <c r="H228" s="245"/>
      <c r="I228" s="261"/>
      <c r="J228" s="261"/>
      <c r="K228" s="261"/>
      <c r="S228" s="252"/>
      <c r="V228" s="13"/>
      <c r="W228" s="13"/>
      <c r="X228" s="13"/>
      <c r="AA228" s="73"/>
      <c r="AD228" s="14"/>
      <c r="AE228" s="14"/>
      <c r="AF228" s="14"/>
      <c r="AG228" s="12"/>
      <c r="AH228" s="14"/>
      <c r="AI228" s="221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</row>
    <row r="229" spans="1:67" s="11" customFormat="1">
      <c r="A229" s="126"/>
      <c r="B229" s="126"/>
      <c r="C229" s="126"/>
      <c r="F229" s="18"/>
      <c r="G229" s="178"/>
      <c r="H229" s="245"/>
      <c r="I229" s="261"/>
      <c r="J229" s="261"/>
      <c r="K229" s="261"/>
      <c r="S229" s="252"/>
      <c r="V229" s="13"/>
      <c r="W229" s="13"/>
      <c r="X229" s="13"/>
      <c r="AA229" s="73"/>
      <c r="AD229" s="14"/>
      <c r="AE229" s="14"/>
      <c r="AF229" s="14"/>
      <c r="AG229" s="12"/>
      <c r="AH229" s="14"/>
      <c r="AI229" s="221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</row>
    <row r="230" spans="1:67" s="11" customFormat="1">
      <c r="A230" s="126"/>
      <c r="B230" s="126"/>
      <c r="C230" s="126"/>
      <c r="F230" s="18"/>
      <c r="G230" s="178"/>
      <c r="H230" s="245"/>
      <c r="I230" s="261"/>
      <c r="J230" s="261"/>
      <c r="K230" s="261"/>
      <c r="S230" s="252"/>
      <c r="V230" s="13"/>
      <c r="W230" s="13"/>
      <c r="X230" s="13"/>
      <c r="AA230" s="73"/>
      <c r="AD230" s="14"/>
      <c r="AE230" s="14"/>
      <c r="AF230" s="14"/>
      <c r="AG230" s="12"/>
      <c r="AH230" s="14"/>
      <c r="AI230" s="221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</row>
    <row r="231" spans="1:67" s="11" customFormat="1">
      <c r="A231" s="126"/>
      <c r="B231" s="126"/>
      <c r="C231" s="126"/>
      <c r="F231" s="18"/>
      <c r="G231" s="178"/>
      <c r="H231" s="245"/>
      <c r="I231" s="261"/>
      <c r="J231" s="261"/>
      <c r="K231" s="261"/>
      <c r="S231" s="252"/>
      <c r="V231" s="13"/>
      <c r="W231" s="13"/>
      <c r="X231" s="13"/>
      <c r="AA231" s="73"/>
      <c r="AD231" s="14"/>
      <c r="AE231" s="14"/>
      <c r="AF231" s="14"/>
      <c r="AG231" s="12"/>
      <c r="AH231" s="14"/>
      <c r="AI231" s="221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</row>
    <row r="232" spans="1:67" s="11" customFormat="1">
      <c r="A232" s="126"/>
      <c r="B232" s="126"/>
      <c r="C232" s="126"/>
      <c r="F232" s="18"/>
      <c r="G232" s="178"/>
      <c r="H232" s="245"/>
      <c r="I232" s="261"/>
      <c r="J232" s="261"/>
      <c r="K232" s="261"/>
      <c r="S232" s="252"/>
      <c r="V232" s="13"/>
      <c r="W232" s="13"/>
      <c r="X232" s="13"/>
      <c r="AA232" s="73"/>
      <c r="AD232" s="14"/>
      <c r="AE232" s="14"/>
      <c r="AF232" s="14"/>
      <c r="AG232" s="12"/>
      <c r="AH232" s="14"/>
      <c r="AI232" s="221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</row>
    <row r="233" spans="1:67" s="11" customFormat="1">
      <c r="A233" s="126"/>
      <c r="B233" s="126"/>
      <c r="C233" s="126"/>
      <c r="F233" s="18"/>
      <c r="G233" s="178"/>
      <c r="H233" s="245"/>
      <c r="I233" s="261"/>
      <c r="J233" s="261"/>
      <c r="K233" s="261"/>
      <c r="S233" s="252"/>
      <c r="V233" s="13"/>
      <c r="W233" s="13"/>
      <c r="X233" s="13"/>
      <c r="AA233" s="73"/>
      <c r="AD233" s="14"/>
      <c r="AE233" s="14"/>
      <c r="AF233" s="14"/>
      <c r="AG233" s="12"/>
      <c r="AH233" s="14"/>
      <c r="AI233" s="221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</row>
    <row r="234" spans="1:67" s="11" customFormat="1">
      <c r="A234" s="126"/>
      <c r="B234" s="126"/>
      <c r="C234" s="126"/>
      <c r="F234" s="18"/>
      <c r="G234" s="178"/>
      <c r="H234" s="245"/>
      <c r="I234" s="261"/>
      <c r="J234" s="261"/>
      <c r="K234" s="261"/>
      <c r="S234" s="252"/>
      <c r="V234" s="13"/>
      <c r="W234" s="13"/>
      <c r="X234" s="13"/>
      <c r="AA234" s="73"/>
      <c r="AD234" s="14"/>
      <c r="AE234" s="14"/>
      <c r="AF234" s="14"/>
      <c r="AG234" s="12"/>
      <c r="AH234" s="14"/>
      <c r="AI234" s="221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</row>
    <row r="235" spans="1:67" s="11" customFormat="1">
      <c r="A235" s="126"/>
      <c r="B235" s="126"/>
      <c r="C235" s="126"/>
      <c r="F235" s="18"/>
      <c r="G235" s="178"/>
      <c r="H235" s="245"/>
      <c r="I235" s="261"/>
      <c r="J235" s="261"/>
      <c r="K235" s="261"/>
      <c r="S235" s="252"/>
      <c r="V235" s="13"/>
      <c r="W235" s="13"/>
      <c r="X235" s="13"/>
      <c r="AA235" s="73"/>
      <c r="AD235" s="14"/>
      <c r="AE235" s="14"/>
      <c r="AF235" s="14"/>
      <c r="AG235" s="12"/>
      <c r="AH235" s="14"/>
      <c r="AI235" s="221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</row>
    <row r="236" spans="1:67" s="11" customFormat="1">
      <c r="A236" s="126"/>
      <c r="B236" s="126"/>
      <c r="C236" s="126"/>
      <c r="F236" s="18"/>
      <c r="G236" s="178"/>
      <c r="H236" s="245"/>
      <c r="I236" s="261"/>
      <c r="J236" s="261"/>
      <c r="K236" s="261"/>
      <c r="S236" s="252"/>
      <c r="V236" s="13"/>
      <c r="W236" s="13"/>
      <c r="X236" s="13"/>
      <c r="AA236" s="73"/>
      <c r="AD236" s="14"/>
      <c r="AE236" s="14"/>
      <c r="AF236" s="14"/>
      <c r="AG236" s="12"/>
      <c r="AH236" s="14"/>
      <c r="AI236" s="221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  <c r="BM236" s="5"/>
      <c r="BN236" s="5"/>
      <c r="BO236" s="5"/>
    </row>
    <row r="237" spans="1:67" s="11" customFormat="1">
      <c r="A237" s="126"/>
      <c r="B237" s="126"/>
      <c r="C237" s="126"/>
      <c r="F237" s="18"/>
      <c r="G237" s="178"/>
      <c r="H237" s="245"/>
      <c r="I237" s="261"/>
      <c r="J237" s="261"/>
      <c r="K237" s="261"/>
      <c r="S237" s="252"/>
      <c r="V237" s="13"/>
      <c r="W237" s="13"/>
      <c r="X237" s="13"/>
      <c r="AA237" s="73"/>
      <c r="AD237" s="14"/>
      <c r="AE237" s="14"/>
      <c r="AF237" s="14"/>
      <c r="AG237" s="12"/>
      <c r="AH237" s="14"/>
      <c r="AI237" s="221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</row>
    <row r="238" spans="1:67" s="11" customFormat="1">
      <c r="A238" s="126"/>
      <c r="B238" s="126"/>
      <c r="C238" s="126"/>
      <c r="F238" s="18"/>
      <c r="G238" s="178"/>
      <c r="H238" s="245"/>
      <c r="I238" s="261"/>
      <c r="J238" s="261"/>
      <c r="K238" s="261"/>
      <c r="S238" s="252"/>
      <c r="V238" s="13"/>
      <c r="W238" s="13"/>
      <c r="X238" s="13"/>
      <c r="AA238" s="73"/>
      <c r="AD238" s="14"/>
      <c r="AE238" s="14"/>
      <c r="AF238" s="14"/>
      <c r="AG238" s="12"/>
      <c r="AH238" s="14"/>
      <c r="AI238" s="221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</row>
    <row r="239" spans="1:67" s="11" customFormat="1">
      <c r="A239" s="126"/>
      <c r="B239" s="126"/>
      <c r="C239" s="126"/>
      <c r="F239" s="18"/>
      <c r="G239" s="178"/>
      <c r="H239" s="245"/>
      <c r="I239" s="261"/>
      <c r="J239" s="261"/>
      <c r="K239" s="261"/>
      <c r="S239" s="252"/>
      <c r="V239" s="13"/>
      <c r="W239" s="13"/>
      <c r="X239" s="13"/>
      <c r="AA239" s="73"/>
      <c r="AD239" s="14"/>
      <c r="AE239" s="14"/>
      <c r="AF239" s="14"/>
      <c r="AG239" s="12"/>
      <c r="AH239" s="14"/>
      <c r="AI239" s="221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</row>
    <row r="240" spans="1:67" s="11" customFormat="1">
      <c r="A240" s="126"/>
      <c r="B240" s="126"/>
      <c r="C240" s="126"/>
      <c r="F240" s="18"/>
      <c r="G240" s="178"/>
      <c r="H240" s="245"/>
      <c r="I240" s="261"/>
      <c r="J240" s="261"/>
      <c r="K240" s="261"/>
      <c r="S240" s="252"/>
      <c r="V240" s="13"/>
      <c r="W240" s="13"/>
      <c r="X240" s="13"/>
      <c r="AA240" s="73"/>
      <c r="AD240" s="14"/>
      <c r="AE240" s="14"/>
      <c r="AF240" s="14"/>
      <c r="AG240" s="12"/>
      <c r="AH240" s="14"/>
      <c r="AI240" s="221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</row>
    <row r="241" spans="1:67" s="11" customFormat="1">
      <c r="A241" s="126"/>
      <c r="B241" s="126"/>
      <c r="C241" s="126"/>
      <c r="F241" s="18"/>
      <c r="G241" s="178"/>
      <c r="H241" s="245"/>
      <c r="I241" s="261"/>
      <c r="J241" s="261"/>
      <c r="K241" s="261"/>
      <c r="S241" s="252"/>
      <c r="V241" s="13"/>
      <c r="W241" s="13"/>
      <c r="X241" s="13"/>
      <c r="AA241" s="73"/>
      <c r="AD241" s="14"/>
      <c r="AE241" s="14"/>
      <c r="AF241" s="14"/>
      <c r="AG241" s="12"/>
      <c r="AH241" s="14"/>
      <c r="AI241" s="221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</row>
    <row r="242" spans="1:67" s="11" customFormat="1">
      <c r="A242" s="126"/>
      <c r="B242" s="126"/>
      <c r="C242" s="126"/>
      <c r="F242" s="18"/>
      <c r="G242" s="178"/>
      <c r="H242" s="245"/>
      <c r="I242" s="261"/>
      <c r="J242" s="261"/>
      <c r="K242" s="261"/>
      <c r="S242" s="252"/>
      <c r="V242" s="13"/>
      <c r="W242" s="13"/>
      <c r="X242" s="13"/>
      <c r="AA242" s="73"/>
      <c r="AD242" s="14"/>
      <c r="AE242" s="14"/>
      <c r="AF242" s="14"/>
      <c r="AG242" s="12"/>
      <c r="AH242" s="14"/>
      <c r="AI242" s="221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</row>
    <row r="243" spans="1:67" s="11" customFormat="1">
      <c r="A243" s="126"/>
      <c r="B243" s="126"/>
      <c r="C243" s="126"/>
      <c r="F243" s="18"/>
      <c r="G243" s="178"/>
      <c r="H243" s="245"/>
      <c r="I243" s="261"/>
      <c r="J243" s="261"/>
      <c r="K243" s="261"/>
      <c r="S243" s="252"/>
      <c r="V243" s="13"/>
      <c r="W243" s="13"/>
      <c r="X243" s="13"/>
      <c r="AA243" s="73"/>
      <c r="AD243" s="14"/>
      <c r="AE243" s="14"/>
      <c r="AF243" s="14"/>
      <c r="AG243" s="12"/>
      <c r="AH243" s="14"/>
      <c r="AI243" s="221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  <c r="BM243" s="5"/>
      <c r="BN243" s="5"/>
      <c r="BO243" s="5"/>
    </row>
    <row r="244" spans="1:67" s="11" customFormat="1">
      <c r="A244" s="126"/>
      <c r="B244" s="126"/>
      <c r="C244" s="126"/>
      <c r="F244" s="18"/>
      <c r="G244" s="178"/>
      <c r="H244" s="245"/>
      <c r="I244" s="261"/>
      <c r="J244" s="261"/>
      <c r="K244" s="261"/>
      <c r="S244" s="252"/>
      <c r="V244" s="13"/>
      <c r="W244" s="13"/>
      <c r="X244" s="13"/>
      <c r="AA244" s="73"/>
      <c r="AD244" s="14"/>
      <c r="AE244" s="14"/>
      <c r="AF244" s="14"/>
      <c r="AG244" s="12"/>
      <c r="AH244" s="14"/>
      <c r="AI244" s="221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</row>
    <row r="245" spans="1:67" s="11" customFormat="1">
      <c r="A245" s="126"/>
      <c r="B245" s="126"/>
      <c r="C245" s="126"/>
      <c r="F245" s="18"/>
      <c r="G245" s="178"/>
      <c r="H245" s="245"/>
      <c r="I245" s="261"/>
      <c r="J245" s="261"/>
      <c r="K245" s="261"/>
      <c r="S245" s="252"/>
      <c r="V245" s="13"/>
      <c r="W245" s="13"/>
      <c r="X245" s="13"/>
      <c r="AA245" s="73"/>
      <c r="AD245" s="14"/>
      <c r="AE245" s="14"/>
      <c r="AF245" s="14"/>
      <c r="AG245" s="12"/>
      <c r="AH245" s="14"/>
      <c r="AI245" s="221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</row>
    <row r="246" spans="1:67" s="11" customFormat="1">
      <c r="A246" s="126"/>
      <c r="B246" s="126"/>
      <c r="C246" s="126"/>
      <c r="F246" s="18"/>
      <c r="G246" s="178"/>
      <c r="H246" s="245"/>
      <c r="I246" s="261"/>
      <c r="J246" s="261"/>
      <c r="K246" s="261"/>
      <c r="S246" s="252"/>
      <c r="V246" s="13"/>
      <c r="W246" s="13"/>
      <c r="X246" s="13"/>
      <c r="AA246" s="73"/>
      <c r="AD246" s="14"/>
      <c r="AE246" s="14"/>
      <c r="AF246" s="14"/>
      <c r="AG246" s="12"/>
      <c r="AH246" s="14"/>
      <c r="AI246" s="221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</row>
    <row r="247" spans="1:67" s="11" customFormat="1">
      <c r="A247" s="126"/>
      <c r="B247" s="126"/>
      <c r="C247" s="126"/>
      <c r="F247" s="18"/>
      <c r="G247" s="178"/>
      <c r="H247" s="245"/>
      <c r="I247" s="261"/>
      <c r="J247" s="261"/>
      <c r="K247" s="261"/>
      <c r="S247" s="252"/>
      <c r="V247" s="13"/>
      <c r="W247" s="13"/>
      <c r="X247" s="13"/>
      <c r="AA247" s="73"/>
      <c r="AD247" s="14"/>
      <c r="AE247" s="14"/>
      <c r="AF247" s="14"/>
      <c r="AG247" s="12"/>
      <c r="AH247" s="14"/>
      <c r="AI247" s="221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</row>
    <row r="248" spans="1:67" s="11" customFormat="1">
      <c r="A248" s="126"/>
      <c r="B248" s="126"/>
      <c r="C248" s="126"/>
      <c r="F248" s="18"/>
      <c r="G248" s="178"/>
      <c r="H248" s="245"/>
      <c r="I248" s="261"/>
      <c r="J248" s="261"/>
      <c r="K248" s="261"/>
      <c r="S248" s="252"/>
      <c r="V248" s="13"/>
      <c r="W248" s="13"/>
      <c r="X248" s="13"/>
      <c r="AA248" s="73"/>
      <c r="AD248" s="14"/>
      <c r="AE248" s="14"/>
      <c r="AF248" s="14"/>
      <c r="AG248" s="12"/>
      <c r="AH248" s="14"/>
      <c r="AI248" s="221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</row>
    <row r="249" spans="1:67" s="11" customFormat="1">
      <c r="A249" s="126"/>
      <c r="B249" s="126"/>
      <c r="C249" s="126"/>
      <c r="F249" s="18"/>
      <c r="G249" s="178"/>
      <c r="H249" s="245"/>
      <c r="I249" s="261"/>
      <c r="J249" s="261"/>
      <c r="K249" s="261"/>
      <c r="S249" s="252"/>
      <c r="V249" s="13"/>
      <c r="W249" s="13"/>
      <c r="X249" s="13"/>
      <c r="AA249" s="73"/>
      <c r="AD249" s="14"/>
      <c r="AE249" s="14"/>
      <c r="AF249" s="14"/>
      <c r="AG249" s="12"/>
      <c r="AH249" s="14"/>
      <c r="AI249" s="221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</row>
    <row r="250" spans="1:67" s="11" customFormat="1">
      <c r="A250" s="126"/>
      <c r="B250" s="126"/>
      <c r="C250" s="126"/>
      <c r="F250" s="18"/>
      <c r="G250" s="178"/>
      <c r="H250" s="245"/>
      <c r="I250" s="261"/>
      <c r="J250" s="261"/>
      <c r="K250" s="261"/>
      <c r="S250" s="252"/>
      <c r="V250" s="13"/>
      <c r="W250" s="13"/>
      <c r="X250" s="13"/>
      <c r="AA250" s="73"/>
      <c r="AD250" s="14"/>
      <c r="AE250" s="14"/>
      <c r="AF250" s="14"/>
      <c r="AG250" s="12"/>
      <c r="AH250" s="14"/>
      <c r="AI250" s="221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</row>
    <row r="251" spans="1:67" s="11" customFormat="1">
      <c r="A251" s="126"/>
      <c r="B251" s="126"/>
      <c r="C251" s="126"/>
      <c r="F251" s="18"/>
      <c r="G251" s="178"/>
      <c r="H251" s="245"/>
      <c r="I251" s="261"/>
      <c r="J251" s="261"/>
      <c r="K251" s="261"/>
      <c r="S251" s="252"/>
      <c r="V251" s="13"/>
      <c r="W251" s="13"/>
      <c r="X251" s="13"/>
      <c r="AA251" s="73"/>
      <c r="AD251" s="14"/>
      <c r="AE251" s="14"/>
      <c r="AF251" s="14"/>
      <c r="AG251" s="12"/>
      <c r="AH251" s="14"/>
      <c r="AI251" s="221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</row>
    <row r="252" spans="1:67" s="11" customFormat="1">
      <c r="A252" s="126"/>
      <c r="B252" s="126"/>
      <c r="C252" s="126"/>
      <c r="F252" s="18"/>
      <c r="G252" s="178"/>
      <c r="H252" s="245"/>
      <c r="I252" s="261"/>
      <c r="J252" s="261"/>
      <c r="K252" s="261"/>
      <c r="S252" s="252"/>
      <c r="V252" s="13"/>
      <c r="W252" s="13"/>
      <c r="X252" s="13"/>
      <c r="AA252" s="73"/>
      <c r="AD252" s="14"/>
      <c r="AE252" s="14"/>
      <c r="AF252" s="14"/>
      <c r="AG252" s="12"/>
      <c r="AH252" s="14"/>
      <c r="AI252" s="221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  <c r="BM252" s="5"/>
      <c r="BN252" s="5"/>
      <c r="BO252" s="5"/>
    </row>
    <row r="253" spans="1:67" s="11" customFormat="1">
      <c r="A253" s="126"/>
      <c r="B253" s="126"/>
      <c r="C253" s="126"/>
      <c r="F253" s="18"/>
      <c r="G253" s="178"/>
      <c r="H253" s="245"/>
      <c r="I253" s="261"/>
      <c r="J253" s="261"/>
      <c r="K253" s="261"/>
      <c r="S253" s="252"/>
      <c r="V253" s="13"/>
      <c r="W253" s="13"/>
      <c r="X253" s="13"/>
      <c r="AA253" s="73"/>
      <c r="AD253" s="14"/>
      <c r="AE253" s="14"/>
      <c r="AF253" s="14"/>
      <c r="AG253" s="12"/>
      <c r="AH253" s="14"/>
      <c r="AI253" s="221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</row>
    <row r="254" spans="1:67" s="11" customFormat="1">
      <c r="A254" s="126"/>
      <c r="B254" s="126"/>
      <c r="C254" s="126"/>
      <c r="F254" s="18"/>
      <c r="G254" s="178"/>
      <c r="H254" s="245"/>
      <c r="I254" s="261"/>
      <c r="J254" s="261"/>
      <c r="K254" s="261"/>
      <c r="S254" s="252"/>
      <c r="V254" s="13"/>
      <c r="W254" s="13"/>
      <c r="X254" s="13"/>
      <c r="AA254" s="73"/>
      <c r="AD254" s="14"/>
      <c r="AE254" s="14"/>
      <c r="AF254" s="14"/>
      <c r="AG254" s="12"/>
      <c r="AH254" s="14"/>
      <c r="AI254" s="221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</row>
    <row r="255" spans="1:67" s="11" customFormat="1">
      <c r="A255" s="126"/>
      <c r="B255" s="126"/>
      <c r="C255" s="126"/>
      <c r="F255" s="18"/>
      <c r="G255" s="178"/>
      <c r="H255" s="245"/>
      <c r="I255" s="261"/>
      <c r="J255" s="261"/>
      <c r="K255" s="261"/>
      <c r="S255" s="252"/>
      <c r="V255" s="13"/>
      <c r="W255" s="13"/>
      <c r="X255" s="13"/>
      <c r="AA255" s="73"/>
      <c r="AD255" s="14"/>
      <c r="AE255" s="14"/>
      <c r="AF255" s="14"/>
      <c r="AG255" s="12"/>
      <c r="AH255" s="14"/>
      <c r="AI255" s="221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</row>
    <row r="256" spans="1:67" s="11" customFormat="1">
      <c r="A256" s="126"/>
      <c r="B256" s="126"/>
      <c r="C256" s="126"/>
      <c r="F256" s="18"/>
      <c r="G256" s="178"/>
      <c r="H256" s="245"/>
      <c r="I256" s="261"/>
      <c r="J256" s="261"/>
      <c r="K256" s="261"/>
      <c r="S256" s="252"/>
      <c r="V256" s="13"/>
      <c r="W256" s="13"/>
      <c r="X256" s="13"/>
      <c r="AA256" s="73"/>
      <c r="AD256" s="14"/>
      <c r="AE256" s="14"/>
      <c r="AF256" s="14"/>
      <c r="AG256" s="12"/>
      <c r="AH256" s="14"/>
      <c r="AI256" s="221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</row>
    <row r="257" spans="1:67" s="11" customFormat="1">
      <c r="A257" s="126"/>
      <c r="B257" s="126"/>
      <c r="C257" s="126"/>
      <c r="F257" s="18"/>
      <c r="G257" s="178"/>
      <c r="H257" s="245"/>
      <c r="I257" s="261"/>
      <c r="J257" s="261"/>
      <c r="K257" s="261"/>
      <c r="S257" s="252"/>
      <c r="V257" s="13"/>
      <c r="W257" s="13"/>
      <c r="X257" s="13"/>
      <c r="AA257" s="73"/>
      <c r="AD257" s="14"/>
      <c r="AE257" s="14"/>
      <c r="AF257" s="14"/>
      <c r="AG257" s="12"/>
      <c r="AH257" s="14"/>
      <c r="AI257" s="221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</row>
    <row r="258" spans="1:67" s="11" customFormat="1">
      <c r="A258" s="126"/>
      <c r="B258" s="126"/>
      <c r="C258" s="126"/>
      <c r="F258" s="18"/>
      <c r="G258" s="178"/>
      <c r="H258" s="245"/>
      <c r="I258" s="261"/>
      <c r="J258" s="261"/>
      <c r="K258" s="261"/>
      <c r="S258" s="252"/>
      <c r="V258" s="13"/>
      <c r="W258" s="13"/>
      <c r="X258" s="13"/>
      <c r="AA258" s="73"/>
      <c r="AD258" s="14"/>
      <c r="AE258" s="14"/>
      <c r="AF258" s="14"/>
      <c r="AG258" s="12"/>
      <c r="AH258" s="14"/>
      <c r="AI258" s="221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</row>
    <row r="259" spans="1:67" s="11" customFormat="1">
      <c r="A259" s="126"/>
      <c r="B259" s="126"/>
      <c r="C259" s="126"/>
      <c r="F259" s="18"/>
      <c r="G259" s="178"/>
      <c r="H259" s="245"/>
      <c r="I259" s="261"/>
      <c r="J259" s="261"/>
      <c r="K259" s="261"/>
      <c r="S259" s="252"/>
      <c r="V259" s="13"/>
      <c r="W259" s="13"/>
      <c r="X259" s="13"/>
      <c r="AA259" s="73"/>
      <c r="AD259" s="14"/>
      <c r="AE259" s="14"/>
      <c r="AF259" s="14"/>
      <c r="AG259" s="12"/>
      <c r="AH259" s="14"/>
      <c r="AI259" s="221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</row>
    <row r="260" spans="1:67" s="11" customFormat="1">
      <c r="A260" s="126"/>
      <c r="B260" s="126"/>
      <c r="C260" s="126"/>
      <c r="F260" s="18"/>
      <c r="G260" s="178"/>
      <c r="H260" s="245"/>
      <c r="I260" s="261"/>
      <c r="J260" s="261"/>
      <c r="K260" s="261"/>
      <c r="S260" s="252"/>
      <c r="V260" s="13"/>
      <c r="W260" s="13"/>
      <c r="X260" s="13"/>
      <c r="AA260" s="73"/>
      <c r="AD260" s="14"/>
      <c r="AE260" s="14"/>
      <c r="AF260" s="14"/>
      <c r="AG260" s="12"/>
      <c r="AH260" s="14"/>
      <c r="AI260" s="221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</row>
    <row r="261" spans="1:67" s="11" customFormat="1">
      <c r="A261" s="126"/>
      <c r="B261" s="126"/>
      <c r="C261" s="126"/>
      <c r="F261" s="18"/>
      <c r="G261" s="178"/>
      <c r="H261" s="245"/>
      <c r="I261" s="261"/>
      <c r="J261" s="261"/>
      <c r="K261" s="261"/>
      <c r="S261" s="252"/>
      <c r="V261" s="13"/>
      <c r="W261" s="13"/>
      <c r="X261" s="13"/>
      <c r="AA261" s="73"/>
      <c r="AD261" s="14"/>
      <c r="AE261" s="14"/>
      <c r="AF261" s="14"/>
      <c r="AG261" s="12"/>
      <c r="AH261" s="14"/>
      <c r="AI261" s="221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</row>
    <row r="262" spans="1:67" s="11" customFormat="1">
      <c r="A262" s="126"/>
      <c r="B262" s="126"/>
      <c r="C262" s="126"/>
      <c r="F262" s="18"/>
      <c r="G262" s="178"/>
      <c r="H262" s="245"/>
      <c r="I262" s="261"/>
      <c r="J262" s="261"/>
      <c r="K262" s="261"/>
      <c r="S262" s="252"/>
      <c r="V262" s="13"/>
      <c r="W262" s="13"/>
      <c r="X262" s="13"/>
      <c r="AA262" s="73"/>
      <c r="AD262" s="14"/>
      <c r="AE262" s="14"/>
      <c r="AF262" s="14"/>
      <c r="AG262" s="12"/>
      <c r="AH262" s="14"/>
      <c r="AI262" s="221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</row>
    <row r="263" spans="1:67" s="11" customFormat="1">
      <c r="A263" s="126"/>
      <c r="B263" s="126"/>
      <c r="C263" s="126"/>
      <c r="F263" s="18"/>
      <c r="G263" s="178"/>
      <c r="H263" s="245"/>
      <c r="I263" s="261"/>
      <c r="J263" s="261"/>
      <c r="K263" s="261"/>
      <c r="S263" s="252"/>
      <c r="V263" s="13"/>
      <c r="W263" s="13"/>
      <c r="X263" s="13"/>
      <c r="AA263" s="73"/>
      <c r="AD263" s="14"/>
      <c r="AE263" s="14"/>
      <c r="AF263" s="14"/>
      <c r="AG263" s="12"/>
      <c r="AH263" s="14"/>
      <c r="AI263" s="221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</row>
    <row r="264" spans="1:67" s="11" customFormat="1">
      <c r="A264" s="126"/>
      <c r="B264" s="126"/>
      <c r="C264" s="126"/>
      <c r="F264" s="18"/>
      <c r="G264" s="178"/>
      <c r="H264" s="245"/>
      <c r="I264" s="261"/>
      <c r="J264" s="261"/>
      <c r="K264" s="261"/>
      <c r="S264" s="252"/>
      <c r="V264" s="13"/>
      <c r="W264" s="13"/>
      <c r="X264" s="13"/>
      <c r="AA264" s="73"/>
      <c r="AD264" s="14"/>
      <c r="AE264" s="14"/>
      <c r="AF264" s="14"/>
      <c r="AG264" s="12"/>
      <c r="AH264" s="14"/>
      <c r="AI264" s="221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</row>
    <row r="265" spans="1:67" s="11" customFormat="1">
      <c r="A265" s="126"/>
      <c r="B265" s="126"/>
      <c r="C265" s="126"/>
      <c r="F265" s="18"/>
      <c r="G265" s="178"/>
      <c r="H265" s="245"/>
      <c r="I265" s="261"/>
      <c r="J265" s="261"/>
      <c r="K265" s="261"/>
      <c r="S265" s="252"/>
      <c r="V265" s="13"/>
      <c r="W265" s="13"/>
      <c r="X265" s="13"/>
      <c r="AA265" s="73"/>
      <c r="AD265" s="14"/>
      <c r="AE265" s="14"/>
      <c r="AF265" s="14"/>
      <c r="AG265" s="12"/>
      <c r="AH265" s="14"/>
      <c r="AI265" s="221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</row>
    <row r="266" spans="1:67" s="11" customFormat="1">
      <c r="A266" s="126"/>
      <c r="B266" s="126"/>
      <c r="C266" s="126"/>
      <c r="F266" s="18"/>
      <c r="G266" s="178"/>
      <c r="H266" s="245"/>
      <c r="I266" s="261"/>
      <c r="J266" s="261"/>
      <c r="K266" s="261"/>
      <c r="S266" s="252"/>
      <c r="V266" s="13"/>
      <c r="W266" s="13"/>
      <c r="X266" s="13"/>
      <c r="AA266" s="73"/>
      <c r="AD266" s="14"/>
      <c r="AE266" s="14"/>
      <c r="AF266" s="14"/>
      <c r="AG266" s="12"/>
      <c r="AH266" s="14"/>
      <c r="AI266" s="221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</row>
    <row r="267" spans="1:67" s="11" customFormat="1">
      <c r="A267" s="126"/>
      <c r="B267" s="126"/>
      <c r="C267" s="126"/>
      <c r="F267" s="18"/>
      <c r="G267" s="178"/>
      <c r="H267" s="245"/>
      <c r="I267" s="261"/>
      <c r="J267" s="261"/>
      <c r="K267" s="261"/>
      <c r="S267" s="252"/>
      <c r="V267" s="13"/>
      <c r="W267" s="13"/>
      <c r="X267" s="13"/>
      <c r="AA267" s="73"/>
      <c r="AD267" s="14"/>
      <c r="AE267" s="14"/>
      <c r="AF267" s="14"/>
      <c r="AG267" s="12"/>
      <c r="AH267" s="14"/>
      <c r="AI267" s="221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</row>
    <row r="268" spans="1:67" s="11" customFormat="1">
      <c r="A268" s="126"/>
      <c r="B268" s="126"/>
      <c r="C268" s="126"/>
      <c r="F268" s="18"/>
      <c r="G268" s="178"/>
      <c r="H268" s="245"/>
      <c r="I268" s="261"/>
      <c r="J268" s="261"/>
      <c r="K268" s="261"/>
      <c r="S268" s="252"/>
      <c r="V268" s="13"/>
      <c r="W268" s="13"/>
      <c r="X268" s="13"/>
      <c r="AA268" s="73"/>
      <c r="AD268" s="14"/>
      <c r="AE268" s="14"/>
      <c r="AF268" s="14"/>
      <c r="AG268" s="12"/>
      <c r="AH268" s="14"/>
      <c r="AI268" s="221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</row>
    <row r="269" spans="1:67" s="11" customFormat="1">
      <c r="A269" s="126"/>
      <c r="B269" s="126"/>
      <c r="C269" s="126"/>
      <c r="F269" s="18"/>
      <c r="G269" s="178"/>
      <c r="H269" s="245"/>
      <c r="I269" s="261"/>
      <c r="J269" s="261"/>
      <c r="K269" s="261"/>
      <c r="S269" s="252"/>
      <c r="V269" s="13"/>
      <c r="W269" s="13"/>
      <c r="X269" s="13"/>
      <c r="AA269" s="73"/>
      <c r="AD269" s="14"/>
      <c r="AE269" s="14"/>
      <c r="AF269" s="14"/>
      <c r="AG269" s="12"/>
      <c r="AH269" s="14"/>
      <c r="AI269" s="221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</row>
    <row r="270" spans="1:67" s="11" customFormat="1">
      <c r="A270" s="126"/>
      <c r="B270" s="126"/>
      <c r="C270" s="126"/>
      <c r="F270" s="18"/>
      <c r="G270" s="178"/>
      <c r="H270" s="245"/>
      <c r="I270" s="261"/>
      <c r="J270" s="261"/>
      <c r="K270" s="261"/>
      <c r="S270" s="252"/>
      <c r="V270" s="13"/>
      <c r="W270" s="13"/>
      <c r="X270" s="13"/>
      <c r="AA270" s="73"/>
      <c r="AD270" s="14"/>
      <c r="AE270" s="14"/>
      <c r="AF270" s="14"/>
      <c r="AG270" s="12"/>
      <c r="AH270" s="14"/>
      <c r="AI270" s="221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</row>
    <row r="271" spans="1:67" s="11" customFormat="1">
      <c r="A271" s="126"/>
      <c r="B271" s="126"/>
      <c r="C271" s="126"/>
      <c r="F271" s="18"/>
      <c r="G271" s="178"/>
      <c r="H271" s="245"/>
      <c r="I271" s="261"/>
      <c r="J271" s="261"/>
      <c r="K271" s="261"/>
      <c r="S271" s="252"/>
      <c r="V271" s="13"/>
      <c r="W271" s="13"/>
      <c r="X271" s="13"/>
      <c r="AA271" s="73"/>
      <c r="AD271" s="14"/>
      <c r="AE271" s="14"/>
      <c r="AF271" s="14"/>
      <c r="AG271" s="12"/>
      <c r="AH271" s="14"/>
      <c r="AI271" s="221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</row>
    <row r="272" spans="1:67" s="11" customFormat="1">
      <c r="A272" s="126"/>
      <c r="B272" s="126"/>
      <c r="C272" s="126"/>
      <c r="F272" s="18"/>
      <c r="G272" s="178"/>
      <c r="H272" s="245"/>
      <c r="I272" s="261"/>
      <c r="J272" s="261"/>
      <c r="K272" s="261"/>
      <c r="S272" s="252"/>
      <c r="V272" s="13"/>
      <c r="W272" s="13"/>
      <c r="X272" s="13"/>
      <c r="AA272" s="73"/>
      <c r="AD272" s="14"/>
      <c r="AE272" s="14"/>
      <c r="AF272" s="14"/>
      <c r="AG272" s="12"/>
      <c r="AH272" s="14"/>
      <c r="AI272" s="221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</row>
    <row r="273" spans="1:67" s="11" customFormat="1">
      <c r="A273" s="126"/>
      <c r="B273" s="126"/>
      <c r="C273" s="126"/>
      <c r="F273" s="18"/>
      <c r="G273" s="178"/>
      <c r="H273" s="245"/>
      <c r="I273" s="261"/>
      <c r="J273" s="261"/>
      <c r="K273" s="261"/>
      <c r="S273" s="252"/>
      <c r="V273" s="13"/>
      <c r="W273" s="13"/>
      <c r="X273" s="13"/>
      <c r="AA273" s="73"/>
      <c r="AD273" s="14"/>
      <c r="AE273" s="14"/>
      <c r="AF273" s="14"/>
      <c r="AG273" s="12"/>
      <c r="AH273" s="14"/>
      <c r="AI273" s="221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</row>
    <row r="274" spans="1:67" s="11" customFormat="1">
      <c r="A274" s="126"/>
      <c r="B274" s="126"/>
      <c r="C274" s="126"/>
      <c r="F274" s="18"/>
      <c r="G274" s="178"/>
      <c r="H274" s="245"/>
      <c r="I274" s="261"/>
      <c r="J274" s="261"/>
      <c r="K274" s="261"/>
      <c r="S274" s="252"/>
      <c r="V274" s="13"/>
      <c r="W274" s="13"/>
      <c r="X274" s="13"/>
      <c r="AA274" s="73"/>
      <c r="AD274" s="14"/>
      <c r="AE274" s="14"/>
      <c r="AF274" s="14"/>
      <c r="AG274" s="12"/>
      <c r="AH274" s="14"/>
      <c r="AI274" s="221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</row>
    <row r="275" spans="1:67" s="11" customFormat="1">
      <c r="A275" s="126"/>
      <c r="B275" s="126"/>
      <c r="C275" s="126"/>
      <c r="F275" s="18"/>
      <c r="G275" s="178"/>
      <c r="H275" s="245"/>
      <c r="I275" s="261"/>
      <c r="J275" s="261"/>
      <c r="K275" s="261"/>
      <c r="S275" s="252"/>
      <c r="V275" s="13"/>
      <c r="W275" s="13"/>
      <c r="X275" s="13"/>
      <c r="AA275" s="73"/>
      <c r="AD275" s="14"/>
      <c r="AE275" s="14"/>
      <c r="AF275" s="14"/>
      <c r="AG275" s="12"/>
      <c r="AH275" s="14"/>
      <c r="AI275" s="221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</row>
    <row r="276" spans="1:67" s="11" customFormat="1">
      <c r="A276" s="126"/>
      <c r="B276" s="126"/>
      <c r="C276" s="126"/>
      <c r="F276" s="18"/>
      <c r="G276" s="178"/>
      <c r="H276" s="245"/>
      <c r="I276" s="261"/>
      <c r="J276" s="261"/>
      <c r="K276" s="261"/>
      <c r="S276" s="252"/>
      <c r="V276" s="13"/>
      <c r="W276" s="13"/>
      <c r="X276" s="13"/>
      <c r="AA276" s="73"/>
      <c r="AD276" s="14"/>
      <c r="AE276" s="14"/>
      <c r="AF276" s="14"/>
      <c r="AG276" s="12"/>
      <c r="AH276" s="14"/>
      <c r="AI276" s="221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</row>
    <row r="277" spans="1:67" s="11" customFormat="1">
      <c r="A277" s="126"/>
      <c r="B277" s="126"/>
      <c r="C277" s="126"/>
      <c r="F277" s="18"/>
      <c r="G277" s="178"/>
      <c r="H277" s="245"/>
      <c r="I277" s="261"/>
      <c r="J277" s="261"/>
      <c r="K277" s="261"/>
      <c r="S277" s="252"/>
      <c r="V277" s="13"/>
      <c r="W277" s="13"/>
      <c r="X277" s="13"/>
      <c r="AA277" s="73"/>
      <c r="AD277" s="14"/>
      <c r="AE277" s="14"/>
      <c r="AF277" s="14"/>
      <c r="AG277" s="12"/>
      <c r="AH277" s="14"/>
      <c r="AI277" s="221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</row>
    <row r="278" spans="1:67" s="11" customFormat="1">
      <c r="A278" s="126"/>
      <c r="B278" s="126"/>
      <c r="C278" s="126"/>
      <c r="F278" s="18"/>
      <c r="G278" s="178"/>
      <c r="H278" s="245"/>
      <c r="I278" s="261"/>
      <c r="J278" s="261"/>
      <c r="K278" s="261"/>
      <c r="S278" s="252"/>
      <c r="V278" s="13"/>
      <c r="W278" s="13"/>
      <c r="X278" s="13"/>
      <c r="AA278" s="73"/>
      <c r="AD278" s="14"/>
      <c r="AE278" s="14"/>
      <c r="AF278" s="14"/>
      <c r="AG278" s="12"/>
      <c r="AH278" s="14"/>
      <c r="AI278" s="221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</row>
    <row r="279" spans="1:67" s="11" customFormat="1">
      <c r="A279" s="126"/>
      <c r="B279" s="126"/>
      <c r="C279" s="126"/>
      <c r="F279" s="18"/>
      <c r="G279" s="178"/>
      <c r="H279" s="245"/>
      <c r="I279" s="261"/>
      <c r="J279" s="261"/>
      <c r="K279" s="261"/>
      <c r="S279" s="252"/>
      <c r="V279" s="13"/>
      <c r="W279" s="13"/>
      <c r="X279" s="13"/>
      <c r="AA279" s="73"/>
      <c r="AD279" s="14"/>
      <c r="AE279" s="14"/>
      <c r="AF279" s="14"/>
      <c r="AG279" s="12"/>
      <c r="AH279" s="14"/>
      <c r="AI279" s="221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</row>
    <row r="280" spans="1:67" s="11" customFormat="1">
      <c r="A280" s="121"/>
      <c r="B280" s="121"/>
      <c r="C280" s="121"/>
      <c r="F280" s="18"/>
      <c r="G280" s="178"/>
      <c r="H280" s="245"/>
      <c r="I280" s="261"/>
      <c r="J280" s="261"/>
      <c r="K280" s="261"/>
      <c r="S280" s="252"/>
      <c r="V280" s="13"/>
      <c r="W280" s="13"/>
      <c r="X280" s="13"/>
      <c r="AA280" s="73"/>
      <c r="AD280" s="14"/>
      <c r="AE280" s="14"/>
      <c r="AF280" s="14"/>
      <c r="AG280" s="12"/>
      <c r="AH280" s="14"/>
      <c r="AI280" s="221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  <c r="BM280" s="5"/>
      <c r="BN280" s="5"/>
      <c r="BO280" s="5"/>
    </row>
    <row r="281" spans="1:67" s="11" customFormat="1">
      <c r="A281" s="121"/>
      <c r="B281" s="121"/>
      <c r="C281" s="121"/>
      <c r="F281" s="18"/>
      <c r="G281" s="178"/>
      <c r="H281" s="245"/>
      <c r="I281" s="261"/>
      <c r="J281" s="261"/>
      <c r="K281" s="261"/>
      <c r="S281" s="252"/>
      <c r="V281" s="13"/>
      <c r="W281" s="13"/>
      <c r="X281" s="13"/>
      <c r="AA281" s="73"/>
      <c r="AD281" s="14"/>
      <c r="AE281" s="14"/>
      <c r="AF281" s="14"/>
      <c r="AG281" s="12"/>
      <c r="AH281" s="14"/>
      <c r="AI281" s="221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</row>
    <row r="282" spans="1:67" s="11" customFormat="1">
      <c r="A282" s="121"/>
      <c r="B282" s="121"/>
      <c r="C282" s="121"/>
      <c r="F282" s="18"/>
      <c r="G282" s="178"/>
      <c r="H282" s="245"/>
      <c r="I282" s="261"/>
      <c r="J282" s="261"/>
      <c r="K282" s="261"/>
      <c r="S282" s="252"/>
      <c r="V282" s="13"/>
      <c r="W282" s="13"/>
      <c r="X282" s="13"/>
      <c r="AA282" s="73"/>
      <c r="AD282" s="14"/>
      <c r="AE282" s="14"/>
      <c r="AF282" s="14"/>
      <c r="AG282" s="12"/>
      <c r="AH282" s="14"/>
      <c r="AI282" s="221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</row>
    <row r="283" spans="1:67" s="11" customFormat="1">
      <c r="A283" s="121"/>
      <c r="B283" s="121"/>
      <c r="C283" s="121"/>
      <c r="F283" s="18"/>
      <c r="G283" s="178"/>
      <c r="H283" s="245"/>
      <c r="I283" s="261"/>
      <c r="J283" s="261"/>
      <c r="K283" s="261"/>
      <c r="S283" s="252"/>
      <c r="V283" s="13"/>
      <c r="W283" s="13"/>
      <c r="X283" s="13"/>
      <c r="AA283" s="73"/>
      <c r="AD283" s="14"/>
      <c r="AE283" s="14"/>
      <c r="AF283" s="14"/>
      <c r="AG283" s="12"/>
      <c r="AH283" s="14"/>
      <c r="AI283" s="221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</row>
    <row r="284" spans="1:67">
      <c r="A284" s="121"/>
      <c r="B284" s="121"/>
      <c r="C284" s="121"/>
      <c r="D284" s="11"/>
      <c r="E284" s="11"/>
      <c r="F284" s="18"/>
      <c r="G284" s="178"/>
      <c r="I284" s="261"/>
      <c r="J284" s="261"/>
      <c r="K284" s="261"/>
      <c r="L284" s="11"/>
      <c r="M284" s="11"/>
      <c r="N284" s="11"/>
      <c r="O284" s="11"/>
      <c r="P284" s="11"/>
      <c r="Q284" s="11"/>
      <c r="R284" s="11"/>
      <c r="S284" s="252"/>
      <c r="T284" s="11"/>
      <c r="U284" s="11"/>
      <c r="V284" s="13"/>
      <c r="W284" s="13"/>
      <c r="X284" s="13"/>
      <c r="Y284" s="11"/>
      <c r="Z284" s="11"/>
      <c r="AA284" s="73"/>
      <c r="AB284" s="11"/>
      <c r="AC284" s="11"/>
      <c r="AD284" s="14"/>
      <c r="AE284" s="14"/>
      <c r="AF284" s="14"/>
      <c r="AG284" s="12"/>
      <c r="AH284" s="14"/>
      <c r="AI284" s="221"/>
    </row>
    <row r="285" spans="1:67">
      <c r="A285" s="121"/>
      <c r="B285" s="121"/>
      <c r="C285" s="121"/>
      <c r="I285" s="261"/>
      <c r="J285" s="261"/>
      <c r="K285" s="261"/>
      <c r="L285" s="11"/>
      <c r="M285" s="11"/>
      <c r="N285" s="11"/>
      <c r="O285" s="11"/>
      <c r="P285" s="11"/>
      <c r="Q285" s="11"/>
      <c r="R285" s="11"/>
      <c r="S285" s="252"/>
      <c r="T285" s="11"/>
      <c r="U285" s="11"/>
      <c r="V285" s="13"/>
      <c r="W285" s="13"/>
    </row>
    <row r="286" spans="1:67">
      <c r="A286" s="121"/>
      <c r="B286" s="121"/>
      <c r="C286" s="121"/>
      <c r="I286" s="261"/>
      <c r="J286" s="261"/>
      <c r="K286" s="261"/>
      <c r="L286" s="11"/>
      <c r="M286" s="11"/>
      <c r="N286" s="11"/>
      <c r="O286" s="11"/>
      <c r="P286" s="11"/>
      <c r="Q286" s="11"/>
      <c r="R286" s="11"/>
      <c r="S286" s="252"/>
      <c r="T286" s="11"/>
      <c r="U286" s="11"/>
      <c r="V286" s="13"/>
      <c r="W286" s="13"/>
    </row>
    <row r="287" spans="1:67">
      <c r="A287" s="121"/>
      <c r="B287" s="121"/>
      <c r="C287" s="121"/>
      <c r="I287" s="261"/>
      <c r="J287" s="261"/>
      <c r="K287" s="261"/>
      <c r="L287" s="11"/>
      <c r="M287" s="11"/>
      <c r="N287" s="11"/>
      <c r="O287" s="11"/>
      <c r="P287" s="11"/>
      <c r="Q287" s="11"/>
      <c r="R287" s="11"/>
      <c r="S287" s="252"/>
      <c r="T287" s="11"/>
      <c r="U287" s="11"/>
      <c r="V287" s="13"/>
      <c r="W287" s="13"/>
    </row>
    <row r="288" spans="1:67">
      <c r="A288" s="121"/>
      <c r="B288" s="121"/>
      <c r="C288" s="121"/>
      <c r="I288" s="261"/>
      <c r="J288" s="261"/>
      <c r="K288" s="261"/>
      <c r="L288" s="11"/>
      <c r="M288" s="11"/>
      <c r="N288" s="11"/>
      <c r="O288" s="11"/>
      <c r="P288" s="11"/>
      <c r="Q288" s="11"/>
      <c r="R288" s="11"/>
      <c r="S288" s="252"/>
      <c r="T288" s="11"/>
      <c r="U288" s="11"/>
      <c r="V288" s="13"/>
      <c r="W288" s="13"/>
    </row>
    <row r="289" spans="1:23">
      <c r="A289" s="121"/>
      <c r="B289" s="121"/>
      <c r="C289" s="121"/>
      <c r="I289" s="261"/>
      <c r="J289" s="261"/>
      <c r="K289" s="261"/>
      <c r="L289" s="11"/>
      <c r="M289" s="11"/>
      <c r="N289" s="11"/>
      <c r="O289" s="11"/>
      <c r="P289" s="11"/>
      <c r="Q289" s="11"/>
      <c r="R289" s="11"/>
      <c r="S289" s="252"/>
      <c r="T289" s="11"/>
      <c r="U289" s="11"/>
      <c r="V289" s="13"/>
      <c r="W289" s="13"/>
    </row>
    <row r="290" spans="1:23">
      <c r="A290" s="121"/>
      <c r="B290" s="121"/>
      <c r="C290" s="121"/>
      <c r="I290" s="261"/>
      <c r="J290" s="261"/>
      <c r="K290" s="261"/>
      <c r="L290" s="11"/>
      <c r="M290" s="11"/>
      <c r="N290" s="11"/>
      <c r="O290" s="11"/>
      <c r="P290" s="11"/>
      <c r="Q290" s="11"/>
      <c r="R290" s="11"/>
      <c r="S290" s="252"/>
      <c r="T290" s="11"/>
      <c r="U290" s="11"/>
      <c r="V290" s="13"/>
      <c r="W290" s="13"/>
    </row>
    <row r="291" spans="1:23">
      <c r="A291" s="121"/>
      <c r="B291" s="121"/>
      <c r="C291" s="121"/>
      <c r="I291" s="261"/>
      <c r="J291" s="261"/>
      <c r="K291" s="261"/>
      <c r="L291" s="11"/>
      <c r="M291" s="11"/>
      <c r="N291" s="11"/>
      <c r="O291" s="11"/>
      <c r="P291" s="11"/>
      <c r="Q291" s="11"/>
      <c r="R291" s="11"/>
      <c r="S291" s="252"/>
      <c r="T291" s="11"/>
      <c r="U291" s="11"/>
      <c r="V291" s="13"/>
      <c r="W291" s="13"/>
    </row>
    <row r="292" spans="1:23">
      <c r="A292" s="121"/>
      <c r="B292" s="121"/>
      <c r="C292" s="121"/>
      <c r="I292" s="261"/>
      <c r="J292" s="261"/>
      <c r="K292" s="261"/>
      <c r="L292" s="11"/>
      <c r="M292" s="11"/>
      <c r="N292" s="11"/>
      <c r="O292" s="11"/>
      <c r="P292" s="11"/>
      <c r="Q292" s="11"/>
      <c r="R292" s="11"/>
      <c r="S292" s="252"/>
      <c r="T292" s="11"/>
      <c r="U292" s="11"/>
      <c r="V292" s="13"/>
      <c r="W292" s="13"/>
    </row>
    <row r="293" spans="1:23">
      <c r="A293" s="121"/>
      <c r="B293" s="121"/>
      <c r="C293" s="121"/>
      <c r="I293" s="261"/>
      <c r="J293" s="261"/>
      <c r="K293" s="261"/>
      <c r="L293" s="11"/>
      <c r="M293" s="11"/>
      <c r="N293" s="11"/>
      <c r="O293" s="11"/>
      <c r="P293" s="11"/>
      <c r="Q293" s="11"/>
      <c r="R293" s="11"/>
      <c r="S293" s="252"/>
      <c r="T293" s="11"/>
      <c r="U293" s="11"/>
      <c r="V293" s="13"/>
      <c r="W293" s="13"/>
    </row>
    <row r="294" spans="1:23">
      <c r="A294" s="121"/>
      <c r="B294" s="121"/>
      <c r="C294" s="121"/>
      <c r="I294" s="261"/>
      <c r="J294" s="261"/>
      <c r="K294" s="261"/>
      <c r="L294" s="11"/>
      <c r="M294" s="11"/>
      <c r="N294" s="11"/>
      <c r="O294" s="11"/>
      <c r="P294" s="11"/>
      <c r="Q294" s="11"/>
      <c r="R294" s="11"/>
      <c r="S294" s="252"/>
      <c r="T294" s="11"/>
      <c r="U294" s="11"/>
      <c r="V294" s="13"/>
      <c r="W294" s="13"/>
    </row>
    <row r="295" spans="1:23">
      <c r="A295" s="121"/>
      <c r="B295" s="121"/>
      <c r="C295" s="121"/>
      <c r="I295" s="261"/>
      <c r="J295" s="261"/>
      <c r="K295" s="261"/>
      <c r="L295" s="11"/>
      <c r="M295" s="11"/>
      <c r="N295" s="11"/>
      <c r="O295" s="11"/>
      <c r="P295" s="11"/>
      <c r="Q295" s="11"/>
      <c r="R295" s="11"/>
      <c r="S295" s="252"/>
      <c r="T295" s="11"/>
      <c r="U295" s="11"/>
      <c r="V295" s="13"/>
      <c r="W295" s="13"/>
    </row>
    <row r="296" spans="1:23">
      <c r="A296" s="121"/>
      <c r="B296" s="121"/>
      <c r="C296" s="121"/>
      <c r="I296" s="261"/>
      <c r="J296" s="261"/>
      <c r="K296" s="261"/>
      <c r="L296" s="11"/>
      <c r="M296" s="11"/>
      <c r="N296" s="11"/>
      <c r="O296" s="11"/>
      <c r="P296" s="11"/>
      <c r="Q296" s="11"/>
      <c r="R296" s="11"/>
      <c r="S296" s="252"/>
      <c r="T296" s="11"/>
      <c r="U296" s="11"/>
      <c r="V296" s="13"/>
      <c r="W296" s="13"/>
    </row>
    <row r="297" spans="1:23">
      <c r="A297" s="121"/>
      <c r="B297" s="121"/>
      <c r="C297" s="121"/>
      <c r="I297" s="261"/>
      <c r="J297" s="261"/>
      <c r="K297" s="261"/>
      <c r="L297" s="11"/>
      <c r="M297" s="11"/>
      <c r="N297" s="11"/>
      <c r="O297" s="11"/>
      <c r="P297" s="11"/>
      <c r="Q297" s="11"/>
      <c r="R297" s="11"/>
      <c r="S297" s="252"/>
      <c r="T297" s="11"/>
      <c r="U297" s="11"/>
      <c r="V297" s="13"/>
      <c r="W297" s="13"/>
    </row>
    <row r="298" spans="1:23">
      <c r="A298" s="121"/>
      <c r="B298" s="121"/>
      <c r="C298" s="121"/>
      <c r="I298" s="261"/>
      <c r="J298" s="261"/>
      <c r="K298" s="261"/>
      <c r="L298" s="11"/>
      <c r="M298" s="11"/>
      <c r="N298" s="11"/>
      <c r="O298" s="11"/>
      <c r="P298" s="11"/>
      <c r="Q298" s="11"/>
      <c r="R298" s="11"/>
      <c r="S298" s="252"/>
      <c r="T298" s="11"/>
      <c r="U298" s="11"/>
      <c r="V298" s="13"/>
      <c r="W298" s="13"/>
    </row>
    <row r="299" spans="1:23">
      <c r="A299" s="121"/>
      <c r="B299" s="121"/>
      <c r="C299" s="121"/>
      <c r="I299" s="261"/>
      <c r="J299" s="261"/>
      <c r="K299" s="261"/>
      <c r="L299" s="11"/>
      <c r="M299" s="11"/>
      <c r="N299" s="11"/>
      <c r="O299" s="11"/>
      <c r="P299" s="11"/>
      <c r="Q299" s="11"/>
      <c r="R299" s="11"/>
      <c r="S299" s="252"/>
      <c r="T299" s="11"/>
      <c r="U299" s="11"/>
      <c r="V299" s="13"/>
      <c r="W299" s="13"/>
    </row>
    <row r="300" spans="1:23">
      <c r="A300" s="121"/>
      <c r="B300" s="121"/>
      <c r="C300" s="121"/>
      <c r="I300" s="261"/>
      <c r="J300" s="261"/>
      <c r="K300" s="261"/>
      <c r="L300" s="11"/>
      <c r="M300" s="11"/>
      <c r="N300" s="11"/>
      <c r="O300" s="11"/>
      <c r="P300" s="11"/>
      <c r="Q300" s="11"/>
      <c r="R300" s="11"/>
      <c r="S300" s="252"/>
      <c r="T300" s="11"/>
      <c r="U300" s="11"/>
      <c r="V300" s="13"/>
      <c r="W300" s="13"/>
    </row>
    <row r="301" spans="1:23">
      <c r="A301" s="121"/>
      <c r="B301" s="121"/>
      <c r="C301" s="121"/>
      <c r="I301" s="261"/>
      <c r="J301" s="261"/>
      <c r="K301" s="261"/>
      <c r="L301" s="11"/>
      <c r="M301" s="11"/>
      <c r="N301" s="11"/>
      <c r="O301" s="11"/>
      <c r="P301" s="11"/>
      <c r="Q301" s="11"/>
      <c r="R301" s="11"/>
      <c r="S301" s="252"/>
      <c r="T301" s="11"/>
      <c r="U301" s="11"/>
      <c r="V301" s="13"/>
      <c r="W301" s="13"/>
    </row>
    <row r="302" spans="1:23">
      <c r="A302" s="121"/>
      <c r="B302" s="121"/>
      <c r="C302" s="121"/>
      <c r="I302" s="261"/>
      <c r="J302" s="261"/>
      <c r="K302" s="261"/>
      <c r="L302" s="11"/>
      <c r="M302" s="11"/>
      <c r="N302" s="11"/>
      <c r="O302" s="11"/>
      <c r="P302" s="11"/>
      <c r="Q302" s="11"/>
      <c r="R302" s="11"/>
      <c r="S302" s="252"/>
      <c r="T302" s="11"/>
      <c r="U302" s="11"/>
      <c r="V302" s="13"/>
      <c r="W302" s="13"/>
    </row>
    <row r="303" spans="1:23">
      <c r="A303" s="121"/>
      <c r="B303" s="121"/>
      <c r="C303" s="121"/>
      <c r="I303" s="261"/>
      <c r="J303" s="261"/>
      <c r="K303" s="261"/>
      <c r="L303" s="11"/>
      <c r="M303" s="11"/>
      <c r="N303" s="11"/>
      <c r="O303" s="11"/>
      <c r="P303" s="11"/>
      <c r="Q303" s="11"/>
      <c r="R303" s="11"/>
      <c r="S303" s="252"/>
      <c r="T303" s="11"/>
      <c r="U303" s="11"/>
      <c r="V303" s="13"/>
      <c r="W303" s="13"/>
    </row>
    <row r="304" spans="1:23">
      <c r="A304" s="121"/>
      <c r="B304" s="121"/>
      <c r="C304" s="121"/>
      <c r="I304" s="261"/>
      <c r="J304" s="261"/>
      <c r="K304" s="261"/>
      <c r="L304" s="11"/>
      <c r="M304" s="11"/>
      <c r="N304" s="11"/>
      <c r="O304" s="11"/>
      <c r="P304" s="11"/>
      <c r="Q304" s="11"/>
      <c r="R304" s="11"/>
      <c r="S304" s="252"/>
      <c r="T304" s="11"/>
      <c r="U304" s="11"/>
      <c r="V304" s="13"/>
      <c r="W304" s="13"/>
    </row>
    <row r="305" spans="1:23">
      <c r="A305" s="121"/>
      <c r="B305" s="121"/>
      <c r="C305" s="121"/>
      <c r="I305" s="261"/>
      <c r="J305" s="261"/>
      <c r="K305" s="261"/>
      <c r="L305" s="11"/>
      <c r="M305" s="11"/>
      <c r="N305" s="11"/>
      <c r="O305" s="11"/>
      <c r="P305" s="11"/>
      <c r="Q305" s="11"/>
      <c r="R305" s="11"/>
      <c r="S305" s="252"/>
      <c r="T305" s="11"/>
      <c r="U305" s="11"/>
      <c r="V305" s="13"/>
      <c r="W305" s="13"/>
    </row>
    <row r="306" spans="1:23">
      <c r="A306" s="121"/>
      <c r="B306" s="121"/>
      <c r="C306" s="121"/>
      <c r="I306" s="261"/>
      <c r="J306" s="261"/>
      <c r="K306" s="261"/>
      <c r="L306" s="11"/>
      <c r="M306" s="11"/>
      <c r="N306" s="11"/>
      <c r="O306" s="11"/>
      <c r="P306" s="11"/>
      <c r="Q306" s="11"/>
      <c r="R306" s="11"/>
      <c r="S306" s="252"/>
      <c r="T306" s="11"/>
      <c r="U306" s="11"/>
      <c r="V306" s="13"/>
      <c r="W306" s="13"/>
    </row>
    <row r="307" spans="1:23">
      <c r="A307" s="121"/>
      <c r="B307" s="121"/>
      <c r="C307" s="121"/>
      <c r="I307" s="261"/>
      <c r="J307" s="261"/>
      <c r="K307" s="261"/>
      <c r="L307" s="11"/>
      <c r="M307" s="11"/>
      <c r="N307" s="11"/>
      <c r="O307" s="11"/>
      <c r="P307" s="11"/>
      <c r="Q307" s="11"/>
      <c r="R307" s="11"/>
      <c r="S307" s="252"/>
      <c r="T307" s="11"/>
      <c r="U307" s="11"/>
      <c r="V307" s="13"/>
      <c r="W307" s="13"/>
    </row>
    <row r="308" spans="1:23">
      <c r="A308" s="121"/>
      <c r="B308" s="121"/>
      <c r="C308" s="121"/>
      <c r="I308" s="261"/>
      <c r="J308" s="261"/>
      <c r="K308" s="261"/>
      <c r="L308" s="11"/>
      <c r="M308" s="11"/>
      <c r="N308" s="11"/>
      <c r="O308" s="11"/>
      <c r="P308" s="11"/>
      <c r="Q308" s="11"/>
      <c r="R308" s="11"/>
      <c r="S308" s="252"/>
      <c r="T308" s="11"/>
      <c r="U308" s="11"/>
      <c r="V308" s="13"/>
      <c r="W308" s="13"/>
    </row>
    <row r="309" spans="1:23">
      <c r="A309" s="121"/>
      <c r="B309" s="121"/>
      <c r="C309" s="121"/>
      <c r="I309" s="261"/>
      <c r="J309" s="261"/>
      <c r="K309" s="261"/>
      <c r="L309" s="11"/>
      <c r="M309" s="11"/>
      <c r="N309" s="11"/>
      <c r="O309" s="11"/>
      <c r="P309" s="11"/>
      <c r="Q309" s="11"/>
      <c r="R309" s="11"/>
      <c r="S309" s="252"/>
      <c r="T309" s="11"/>
      <c r="U309" s="11"/>
      <c r="V309" s="13"/>
      <c r="W309" s="13"/>
    </row>
    <row r="310" spans="1:23">
      <c r="A310" s="121"/>
      <c r="B310" s="121"/>
      <c r="C310" s="121"/>
      <c r="I310" s="261"/>
      <c r="J310" s="261"/>
      <c r="K310" s="261"/>
      <c r="L310" s="11"/>
      <c r="M310" s="11"/>
      <c r="N310" s="11"/>
      <c r="O310" s="11"/>
      <c r="P310" s="11"/>
      <c r="Q310" s="11"/>
      <c r="R310" s="11"/>
      <c r="S310" s="252"/>
      <c r="T310" s="11"/>
    </row>
    <row r="311" spans="1:23">
      <c r="A311" s="121"/>
      <c r="B311" s="121"/>
      <c r="C311" s="121"/>
    </row>
    <row r="312" spans="1:23">
      <c r="A312" s="121"/>
      <c r="B312" s="121"/>
      <c r="C312" s="121"/>
    </row>
    <row r="313" spans="1:23">
      <c r="A313" s="121"/>
      <c r="B313" s="121"/>
      <c r="C313" s="121"/>
    </row>
    <row r="314" spans="1:23">
      <c r="A314" s="121"/>
      <c r="B314" s="121"/>
      <c r="C314" s="121"/>
    </row>
    <row r="315" spans="1:23">
      <c r="A315" s="121"/>
      <c r="B315" s="121"/>
      <c r="C315" s="121"/>
    </row>
  </sheetData>
  <mergeCells count="29">
    <mergeCell ref="C7:C9"/>
    <mergeCell ref="AI55:AI61"/>
    <mergeCell ref="AH55:AH61"/>
    <mergeCell ref="AH52:AH54"/>
    <mergeCell ref="J7:J9"/>
    <mergeCell ref="AI52:AI54"/>
    <mergeCell ref="AD8:AD9"/>
    <mergeCell ref="AH8:AH9"/>
    <mergeCell ref="AB8:AC8"/>
    <mergeCell ref="L7:T7"/>
    <mergeCell ref="L8:L9"/>
    <mergeCell ref="AH51:AI51"/>
    <mergeCell ref="AI7:AI9"/>
    <mergeCell ref="U5:AH5"/>
    <mergeCell ref="AG8:AG9"/>
    <mergeCell ref="A7:A9"/>
    <mergeCell ref="B7:B9"/>
    <mergeCell ref="AF8:AF9"/>
    <mergeCell ref="U7:AH7"/>
    <mergeCell ref="AE8:AE9"/>
    <mergeCell ref="K7:K9"/>
    <mergeCell ref="E7:E9"/>
    <mergeCell ref="D7:D9"/>
    <mergeCell ref="L5:T5"/>
    <mergeCell ref="A5:K5"/>
    <mergeCell ref="F7:F9"/>
    <mergeCell ref="G7:G9"/>
    <mergeCell ref="H7:H9"/>
    <mergeCell ref="I7:I9"/>
  </mergeCells>
  <phoneticPr fontId="0" type="noConversion"/>
  <conditionalFormatting sqref="W77:W65536 W67:W73 W58:W64 W56 W47:W54 W21:W22 W15:W18 W1:W5 W24:W43 W7:W10">
    <cfRule type="cellIs" dxfId="33" priority="63" stopIfTrue="1" operator="between">
      <formula>"a"</formula>
      <formula>"z"</formula>
    </cfRule>
  </conditionalFormatting>
  <conditionalFormatting sqref="S58:S64 S56 S47:S54 S77:S65536 S67:S73 S21:S22 S15:S18 S1:S5 S24:S43 S7:S9">
    <cfRule type="cellIs" dxfId="32" priority="64" stopIfTrue="1" operator="between">
      <formula>"CEAPF"</formula>
      <formula>"CEAPF"</formula>
    </cfRule>
    <cfRule type="cellIs" dxfId="31" priority="65" stopIfTrue="1" operator="between">
      <formula>"A"</formula>
      <formula>"D"</formula>
    </cfRule>
    <cfRule type="cellIs" dxfId="30" priority="66" stopIfTrue="1" operator="between">
      <formula>"mada"</formula>
      <formula>"madd"</formula>
    </cfRule>
  </conditionalFormatting>
  <conditionalFormatting sqref="T67:T73 T77:T65536 T58:T64 T56 T47:T54 T21:T22 T15:T18 T1:T5 T24:T43 T7:T10">
    <cfRule type="cellIs" dxfId="29" priority="67" stopIfTrue="1" operator="between">
      <formula>"a"</formula>
      <formula>"z"</formula>
    </cfRule>
  </conditionalFormatting>
  <conditionalFormatting sqref="Y75:Y65536 Y58:Y73 Y47:Y56 Y15:Y22 Y1:Y5 Y25:Y43 Y7:Y10">
    <cfRule type="cellIs" dxfId="28" priority="68" stopIfTrue="1" operator="between">
      <formula>"64131A"</formula>
      <formula>"64131D"</formula>
    </cfRule>
    <cfRule type="cellIs" dxfId="27" priority="69" stopIfTrue="1" operator="between">
      <formula>"64132A"</formula>
      <formula>"64132D"</formula>
    </cfRule>
  </conditionalFormatting>
  <conditionalFormatting sqref="V1:V5 V14:V65536 V7:V11">
    <cfRule type="cellIs" dxfId="26" priority="73" stopIfTrue="1" operator="between">
      <formula>"A"</formula>
      <formula>"D"</formula>
    </cfRule>
  </conditionalFormatting>
  <conditionalFormatting sqref="W44:W45">
    <cfRule type="cellIs" dxfId="25" priority="26" stopIfTrue="1" operator="between">
      <formula>"a"</formula>
      <formula>"z"</formula>
    </cfRule>
  </conditionalFormatting>
  <conditionalFormatting sqref="S44:S45">
    <cfRule type="cellIs" dxfId="24" priority="23" stopIfTrue="1" operator="between">
      <formula>"CEAPF"</formula>
      <formula>"CEAPF"</formula>
    </cfRule>
    <cfRule type="cellIs" dxfId="23" priority="24" stopIfTrue="1" operator="between">
      <formula>"A"</formula>
      <formula>"D"</formula>
    </cfRule>
    <cfRule type="cellIs" dxfId="22" priority="25" stopIfTrue="1" operator="between">
      <formula>"mada"</formula>
      <formula>"madd"</formula>
    </cfRule>
  </conditionalFormatting>
  <conditionalFormatting sqref="T44:T45">
    <cfRule type="cellIs" dxfId="21" priority="22" stopIfTrue="1" operator="between">
      <formula>"a"</formula>
      <formula>"z"</formula>
    </cfRule>
  </conditionalFormatting>
  <conditionalFormatting sqref="Y44:Y45">
    <cfRule type="cellIs" dxfId="20" priority="20" stopIfTrue="1" operator="between">
      <formula>"64131A"</formula>
      <formula>"64131D"</formula>
    </cfRule>
    <cfRule type="cellIs" dxfId="19" priority="21" stopIfTrue="1" operator="between">
      <formula>"64132A"</formula>
      <formula>"64132D"</formula>
    </cfRule>
  </conditionalFormatting>
  <conditionalFormatting sqref="W11:W45">
    <cfRule type="cellIs" dxfId="18" priority="15" operator="equal">
      <formula>"D"</formula>
    </cfRule>
    <cfRule type="cellIs" dxfId="17" priority="16" operator="equal">
      <formula>"C"</formula>
    </cfRule>
    <cfRule type="cellIs" dxfId="16" priority="17" operator="equal">
      <formula>"B"</formula>
    </cfRule>
    <cfRule type="containsText" dxfId="15" priority="18" operator="containsText" text="A">
      <formula>NOT(ISERROR(SEARCH("A",W11)))</formula>
    </cfRule>
    <cfRule type="cellIs" dxfId="14" priority="19" operator="equal">
      <formula>"A; B; C; D"</formula>
    </cfRule>
  </conditionalFormatting>
  <conditionalFormatting sqref="V11:V45">
    <cfRule type="cellIs" dxfId="13" priority="10" operator="equal">
      <formula>"D"</formula>
    </cfRule>
    <cfRule type="cellIs" dxfId="12" priority="11" operator="equal">
      <formula>"C"</formula>
    </cfRule>
    <cfRule type="cellIs" dxfId="11" priority="12" operator="equal">
      <formula>"C"</formula>
    </cfRule>
    <cfRule type="cellIs" dxfId="10" priority="13" operator="equal">
      <formula>"B"</formula>
    </cfRule>
    <cfRule type="cellIs" dxfId="9" priority="14" operator="equal">
      <formula>"A"</formula>
    </cfRule>
  </conditionalFormatting>
  <conditionalFormatting sqref="Y11">
    <cfRule type="cellIs" dxfId="8" priority="8" stopIfTrue="1" operator="between">
      <formula>"64131A"</formula>
      <formula>"64131D"</formula>
    </cfRule>
    <cfRule type="cellIs" dxfId="7" priority="9" stopIfTrue="1" operator="between">
      <formula>"64132A"</formula>
      <formula>"64132D"</formula>
    </cfRule>
  </conditionalFormatting>
  <conditionalFormatting sqref="Y12:Y13 Y15:Y23 Y25:Y45">
    <cfRule type="cellIs" dxfId="6" priority="6" stopIfTrue="1" operator="between">
      <formula>"64131A"</formula>
      <formula>"64131D"</formula>
    </cfRule>
    <cfRule type="cellIs" dxfId="5" priority="7" stopIfTrue="1" operator="between">
      <formula>"64132A"</formula>
      <formula>"64132D"</formula>
    </cfRule>
  </conditionalFormatting>
  <conditionalFormatting sqref="T11:T45">
    <cfRule type="cellIs" dxfId="4" priority="5" stopIfTrue="1" operator="between">
      <formula>"a"</formula>
      <formula>"z"</formula>
    </cfRule>
  </conditionalFormatting>
  <conditionalFormatting sqref="V11:V45">
    <cfRule type="cellIs" dxfId="3" priority="4" stopIfTrue="1" operator="between">
      <formula>"A"</formula>
      <formula>"D"</formula>
    </cfRule>
  </conditionalFormatting>
  <conditionalFormatting sqref="S11:S45">
    <cfRule type="cellIs" dxfId="2" priority="1" stopIfTrue="1" operator="between">
      <formula>"CEAPF"</formula>
      <formula>"CEAPF"</formula>
    </cfRule>
    <cfRule type="cellIs" dxfId="1" priority="2" stopIfTrue="1" operator="between">
      <formula>"A"</formula>
      <formula>"D"</formula>
    </cfRule>
    <cfRule type="cellIs" dxfId="0" priority="3" stopIfTrue="1" operator="between">
      <formula>"mada"</formula>
      <formula>"madd"</formula>
    </cfRule>
  </conditionalFormatting>
  <dataValidations count="16">
    <dataValidation type="list" allowBlank="1" showInputMessage="1" showErrorMessage="1" sqref="AE44:AE45" xr:uid="{00000000-0002-0000-0000-000000000000}">
      <formula1>GENRE</formula1>
    </dataValidation>
    <dataValidation type="list" allowBlank="1" showErrorMessage="1" sqref="AE15:AE23 AE11:AE13 AE25:AE43" xr:uid="{00000000-0002-0000-0000-000001000000}">
      <formula1>GENRE</formula1>
      <formula2>0</formula2>
    </dataValidation>
    <dataValidation type="list" allowBlank="1" showInputMessage="1" showErrorMessage="1" sqref="I11:I13 I15:I23 I25:I45" xr:uid="{00000000-0002-0000-0000-000002000000}">
      <formula1>liste_fonctions</formula1>
    </dataValidation>
    <dataValidation type="list" allowBlank="1" showInputMessage="1" showErrorMessage="1" sqref="L11:L13 L15:L23 L25:L45" xr:uid="{00000000-0002-0000-0000-000003000000}">
      <formula1>liste_CE</formula1>
    </dataValidation>
    <dataValidation type="list" allowBlank="1" showInputMessage="1" showErrorMessage="1" sqref="M11:M13 M15:M23 M25:M45" xr:uid="{00000000-0002-0000-0000-000004000000}">
      <formula1>catA</formula1>
    </dataValidation>
    <dataValidation type="list" allowBlank="1" showInputMessage="1" showErrorMessage="1" sqref="N11:N13 N15:N23 N25:N45" xr:uid="{00000000-0002-0000-0000-000005000000}">
      <formula1>catB</formula1>
    </dataValidation>
    <dataValidation type="list" allowBlank="1" showInputMessage="1" showErrorMessage="1" sqref="O11:O13 O15:O23 O25:O45" xr:uid="{00000000-0002-0000-0000-000006000000}">
      <formula1>catC</formula1>
    </dataValidation>
    <dataValidation type="list" allowBlank="1" showInputMessage="1" showErrorMessage="1" sqref="Q11:Q13 Q15:Q23 Q25:Q45" xr:uid="{00000000-0002-0000-0000-000007000000}">
      <formula1>catAN5</formula1>
    </dataValidation>
    <dataValidation type="list" allowBlank="1" showInputMessage="1" showErrorMessage="1" sqref="F11:F13 F15:F23 F25:F45" xr:uid="{00000000-0002-0000-0000-000008000000}">
      <formula1>filière</formula1>
    </dataValidation>
    <dataValidation type="list" allowBlank="1" showInputMessage="1" showErrorMessage="1" sqref="G11:G13 G15:G23 G25:G45" xr:uid="{00000000-0002-0000-0000-000009000000}">
      <formula1>catfuture</formula1>
    </dataValidation>
    <dataValidation type="list" allowBlank="1" showInputMessage="1" showErrorMessage="1" sqref="H11:H13 H15:H23 H25:H45" xr:uid="{00000000-0002-0000-0000-00000A000000}">
      <formula1>nr</formula1>
    </dataValidation>
    <dataValidation type="list" allowBlank="1" showInputMessage="1" showErrorMessage="1" sqref="V11:W13 V15:W23 V25:W45" xr:uid="{00000000-0002-0000-0000-00000B000000}">
      <formula1>catéquivalente</formula1>
    </dataValidation>
    <dataValidation type="list" allowBlank="1" showInputMessage="1" showErrorMessage="1" sqref="T11:T13 T15:T23 T25:T45" xr:uid="{00000000-0002-0000-0000-00000C000000}">
      <formula1>catéquiv</formula1>
    </dataValidation>
    <dataValidation type="list" allowBlank="1" showInputMessage="1" showErrorMessage="1" sqref="P11:P13 P15:P23 P25:P45" xr:uid="{00000000-0002-0000-0000-00000D000000}">
      <formula1>D</formula1>
    </dataValidation>
    <dataValidation allowBlank="1" showInputMessage="1" showErrorMessage="1" sqref="K24:XFD24 A24:B24 D24:I24" xr:uid="{00000000-0002-0000-0000-00000E000000}"/>
    <dataValidation type="list" allowBlank="1" showInputMessage="1" showErrorMessage="1" sqref="J11:J45" xr:uid="{00000000-0002-0000-0000-00000F000000}">
      <formula1>métiers</formula1>
    </dataValidation>
  </dataValidations>
  <printOptions horizontalCentered="1"/>
  <pageMargins left="0.19685039370078741" right="0.19685039370078741" top="0.39370078740157483" bottom="0.27559055118110237" header="0.27559055118110237" footer="0.15748031496062992"/>
  <pageSetup paperSize="8" scale="40" fitToHeight="3" orientation="landscape" r:id="rId1"/>
  <headerFooter alignWithMargins="0">
    <oddHeader xml:space="preserve">&amp;C&amp;"Arial,Gras"&amp;12
</oddHeader>
  </headerFooter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A5E89F97-D5DF-4010-824C-2E92B65EBA03}">
          <x14:formula1>
            <xm:f>'Feuil 1'!$O$2:$O$60</xm:f>
          </x14:formula1>
          <xm:sqref>I11:I45</xm:sqref>
        </x14:dataValidation>
        <x14:dataValidation type="list" allowBlank="1" showInputMessage="1" showErrorMessage="1" xr:uid="{B5A198D3-1A00-4F68-BD78-8037D9933AA5}">
          <x14:formula1>
            <xm:f>'Feuil 1'!$O$2:$O$87</xm:f>
          </x14:formula1>
          <xm:sqref>C11:C45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5"/>
  <sheetViews>
    <sheetView topLeftCell="A34" workbookViewId="0">
      <selection activeCell="L57" sqref="L57"/>
    </sheetView>
  </sheetViews>
  <sheetFormatPr baseColWidth="10" defaultRowHeight="12.75"/>
  <cols>
    <col min="1" max="1" width="34.42578125" customWidth="1"/>
    <col min="2" max="4" width="6.140625" customWidth="1"/>
    <col min="5" max="5" width="6.42578125" customWidth="1"/>
    <col min="6" max="6" width="6.85546875" style="29" customWidth="1"/>
    <col min="7" max="7" width="6.42578125" style="29" customWidth="1"/>
    <col min="8" max="8" width="3.42578125" customWidth="1"/>
    <col min="9" max="9" width="6.42578125" customWidth="1"/>
    <col min="11" max="11" width="7.85546875" customWidth="1"/>
    <col min="12" max="12" width="6" customWidth="1"/>
    <col min="13" max="13" width="0.85546875" hidden="1" customWidth="1"/>
  </cols>
  <sheetData>
    <row r="1" spans="1:13" ht="15">
      <c r="A1" s="643" t="s">
        <v>438</v>
      </c>
      <c r="B1" s="643"/>
      <c r="C1" s="643"/>
      <c r="D1" s="643"/>
      <c r="E1" s="643"/>
      <c r="F1" s="643"/>
      <c r="G1" s="643"/>
      <c r="H1" s="643"/>
      <c r="I1" s="644"/>
      <c r="J1" s="644"/>
      <c r="K1" s="644"/>
      <c r="L1" s="644"/>
    </row>
    <row r="2" spans="1:13" ht="11.25" customHeight="1">
      <c r="A2" s="127"/>
      <c r="B2" s="127"/>
      <c r="C2" s="127"/>
      <c r="D2" s="127"/>
      <c r="E2" s="127"/>
      <c r="F2" s="127"/>
      <c r="G2" s="127"/>
      <c r="H2" s="127"/>
    </row>
    <row r="3" spans="1:13" ht="16.5" customHeight="1" thickBot="1">
      <c r="A3" s="68" t="s">
        <v>264</v>
      </c>
    </row>
    <row r="4" spans="1:13" ht="13.5" thickBot="1">
      <c r="B4" s="78" t="s">
        <v>156</v>
      </c>
      <c r="C4" s="79" t="s">
        <v>157</v>
      </c>
      <c r="D4" s="79" t="s">
        <v>158</v>
      </c>
      <c r="E4" s="79" t="s">
        <v>159</v>
      </c>
      <c r="F4" s="80" t="s">
        <v>192</v>
      </c>
    </row>
    <row r="5" spans="1:13" ht="13.5" thickBot="1">
      <c r="A5" s="189" t="s">
        <v>254</v>
      </c>
      <c r="B5" s="81">
        <f>SUM(B6:B11)</f>
        <v>0</v>
      </c>
      <c r="C5" s="31">
        <f>SUM(C6:C11)</f>
        <v>0</v>
      </c>
      <c r="D5" s="31">
        <f>SUM(D6:D11)</f>
        <v>0</v>
      </c>
      <c r="E5" s="31">
        <f>SUM(E6:E11)</f>
        <v>0</v>
      </c>
      <c r="F5" s="69">
        <f>SUM(B5:E5)</f>
        <v>0</v>
      </c>
      <c r="G5" s="30" t="s">
        <v>220</v>
      </c>
      <c r="I5" s="32" t="s">
        <v>196</v>
      </c>
    </row>
    <row r="6" spans="1:13" ht="13.5" thickBot="1">
      <c r="A6" s="97" t="s">
        <v>221</v>
      </c>
      <c r="B6" s="82">
        <f>COUNTIF(DUOG!$G11:$G23,"A")</f>
        <v>0</v>
      </c>
      <c r="C6" s="7">
        <f>COUNTIF(DUOG!$G11:$G23,"B")</f>
        <v>0</v>
      </c>
      <c r="D6" s="7">
        <f>COUNTIF(DUOG!$G11:$G23,"C")</f>
        <v>0</v>
      </c>
      <c r="E6" s="7">
        <f>COUNTIF(DUOG!$G11:$G23,"D")</f>
        <v>0</v>
      </c>
      <c r="F6" s="148">
        <f t="shared" ref="F6:F11" si="0">SUM(B6:E6)</f>
        <v>0</v>
      </c>
      <c r="G6" s="33" t="e">
        <f>F6/F5</f>
        <v>#DIV/0!</v>
      </c>
      <c r="H6" s="647"/>
      <c r="I6" s="32" t="s">
        <v>197</v>
      </c>
      <c r="M6" s="156"/>
    </row>
    <row r="7" spans="1:13" ht="13.5" thickBot="1">
      <c r="A7" s="98" t="s">
        <v>222</v>
      </c>
      <c r="B7" s="82">
        <f>COUNTIF(DUOG!G25:G34,"A")</f>
        <v>0</v>
      </c>
      <c r="C7" s="82">
        <f>COUNTIF(DUOG!G25:G34,"B")</f>
        <v>0</v>
      </c>
      <c r="D7" s="82">
        <f>COUNTIF(DUOG!G25:G34,"C")</f>
        <v>0</v>
      </c>
      <c r="E7" s="82">
        <f>COUNTIF(DUOG!G25:G34,"D")</f>
        <v>0</v>
      </c>
      <c r="F7" s="150">
        <f t="shared" si="0"/>
        <v>0</v>
      </c>
      <c r="G7" s="33" t="e">
        <f>F7/F5</f>
        <v>#DIV/0!</v>
      </c>
      <c r="H7" s="647"/>
      <c r="I7" s="100" t="e">
        <f>(F6+F7)/F5</f>
        <v>#DIV/0!</v>
      </c>
      <c r="M7" s="157"/>
    </row>
    <row r="8" spans="1:13">
      <c r="A8" s="98" t="s">
        <v>223</v>
      </c>
      <c r="B8" s="82">
        <f>COUNTIF(DUOG!$G35:$G39,"A")</f>
        <v>0</v>
      </c>
      <c r="C8" s="7">
        <f>COUNTIF(DUOG!$G35:$G39,"B")</f>
        <v>0</v>
      </c>
      <c r="D8" s="7">
        <f>COUNTIF(DUOG!$G35:$G39,"C")</f>
        <v>0</v>
      </c>
      <c r="E8" s="7">
        <f>COUNTIF(DUOG!$G35:$G39,"D")</f>
        <v>0</v>
      </c>
      <c r="F8" s="150">
        <f t="shared" si="0"/>
        <v>0</v>
      </c>
      <c r="G8" s="33" t="e">
        <f>F8/F5</f>
        <v>#DIV/0!</v>
      </c>
      <c r="M8" s="158"/>
    </row>
    <row r="9" spans="1:13">
      <c r="A9" s="98" t="s">
        <v>226</v>
      </c>
      <c r="B9" s="82">
        <f>COUNTIF(DUOG!$G40:$G41,"A")</f>
        <v>0</v>
      </c>
      <c r="C9" s="82">
        <f>COUNTIF(DUOG!$G40:$G41,"B")</f>
        <v>0</v>
      </c>
      <c r="D9" s="82">
        <f>COUNTIF(DUOG!$G40:$G41,"C")</f>
        <v>0</v>
      </c>
      <c r="E9" s="82">
        <f>COUNTIF(DUOG!$G40:$G41,"D")</f>
        <v>0</v>
      </c>
      <c r="F9" s="150">
        <f>SUM(B9:E9)</f>
        <v>0</v>
      </c>
      <c r="G9" s="33" t="e">
        <f>F9/F5</f>
        <v>#DIV/0!</v>
      </c>
      <c r="M9" s="158"/>
    </row>
    <row r="10" spans="1:13">
      <c r="A10" s="98" t="s">
        <v>225</v>
      </c>
      <c r="B10" s="82">
        <f>COUNTIF(DUOG!$G42:$G43,"A")</f>
        <v>0</v>
      </c>
      <c r="C10" s="82">
        <f>COUNTIF(DUOG!$G42:$G43,"B")</f>
        <v>0</v>
      </c>
      <c r="D10" s="82">
        <f>COUNTIF(DUOG!$G42:$G43,"C")</f>
        <v>0</v>
      </c>
      <c r="E10" s="82">
        <f>COUNTIF(DUOG!$G42:$G43,"D")</f>
        <v>0</v>
      </c>
      <c r="F10" s="150">
        <f t="shared" si="0"/>
        <v>0</v>
      </c>
      <c r="G10" s="33" t="e">
        <f>F10/F5</f>
        <v>#DIV/0!</v>
      </c>
      <c r="M10" s="158"/>
    </row>
    <row r="11" spans="1:13" ht="13.5" thickBot="1">
      <c r="A11" s="99" t="s">
        <v>224</v>
      </c>
      <c r="B11" s="82">
        <f>COUNTIF(DUOG!$G44:$G45,"A")</f>
        <v>0</v>
      </c>
      <c r="C11" s="82">
        <f>COUNTIF(DUOG!$G44:$G45,"B")</f>
        <v>0</v>
      </c>
      <c r="D11" s="82">
        <f>COUNTIF(DUOG!$G44:$G45,"C")</f>
        <v>0</v>
      </c>
      <c r="E11" s="82">
        <f>COUNTIF(DUOG!$G44:$G45,"D")</f>
        <v>0</v>
      </c>
      <c r="F11" s="149">
        <f t="shared" si="0"/>
        <v>0</v>
      </c>
      <c r="G11" s="33" t="e">
        <f>F11/F5</f>
        <v>#DIV/0!</v>
      </c>
      <c r="M11" s="158"/>
    </row>
    <row r="12" spans="1:13" ht="13.5" thickBot="1">
      <c r="A12" s="84" t="s">
        <v>191</v>
      </c>
      <c r="B12" s="83" t="e">
        <f>B5/F5</f>
        <v>#DIV/0!</v>
      </c>
      <c r="C12" s="34" t="e">
        <f>C5/F5</f>
        <v>#DIV/0!</v>
      </c>
      <c r="D12" s="34" t="e">
        <f>D5/F5</f>
        <v>#DIV/0!</v>
      </c>
      <c r="E12" s="35" t="e">
        <f>E5/F5</f>
        <v>#DIV/0!</v>
      </c>
      <c r="M12" s="158"/>
    </row>
    <row r="13" spans="1:13" ht="13.5" thickBot="1">
      <c r="A13" s="9"/>
      <c r="B13" s="10"/>
      <c r="C13" s="10"/>
      <c r="D13" s="10"/>
      <c r="E13" s="10"/>
      <c r="M13" s="158"/>
    </row>
    <row r="14" spans="1:13" ht="26.25" thickBot="1">
      <c r="B14" s="101" t="s">
        <v>229</v>
      </c>
      <c r="C14" s="102" t="s">
        <v>230</v>
      </c>
      <c r="D14" s="102" t="s">
        <v>231</v>
      </c>
      <c r="E14" s="103" t="s">
        <v>232</v>
      </c>
      <c r="F14" s="104" t="s">
        <v>192</v>
      </c>
      <c r="I14" s="107">
        <f>COUNTIF(DUOG!$S11:$S23,"A")+COUNTIF(DUOG!$S11:$S23,"B")+COUNTIF(DUOG!$S11:$S23,"C")+COUNTIF(DUOG!$S11:$S23,"D")</f>
        <v>0</v>
      </c>
      <c r="J14" s="115" t="s">
        <v>227</v>
      </c>
      <c r="M14" s="158"/>
    </row>
    <row r="15" spans="1:13" ht="13.5" thickBot="1">
      <c r="A15" s="151" t="s">
        <v>198</v>
      </c>
      <c r="B15" s="38">
        <f>COUNTIF(DUOG!$S11:$S45,"A")</f>
        <v>0</v>
      </c>
      <c r="C15" s="39">
        <f>COUNTIF(DUOG!$S11:$S45,"B")</f>
        <v>0</v>
      </c>
      <c r="D15" s="39">
        <f>COUNTIF(DUOG!$S11:$S45,"C")</f>
        <v>0</v>
      </c>
      <c r="E15" s="57">
        <f>COUNTIF(DUOG!$S11:$S45,"D")</f>
        <v>0</v>
      </c>
      <c r="F15" s="106">
        <f>SUM(B15:E15)</f>
        <v>0</v>
      </c>
      <c r="G15" s="37" t="s">
        <v>199</v>
      </c>
      <c r="M15" s="158"/>
    </row>
    <row r="16" spans="1:13" ht="13.5" thickBot="1">
      <c r="A16" s="152" t="s">
        <v>218</v>
      </c>
      <c r="B16" s="128">
        <f>B5-B20-B15-B59</f>
        <v>0</v>
      </c>
      <c r="C16" s="129">
        <f>C5-C20-C15-C59</f>
        <v>0</v>
      </c>
      <c r="D16" s="129">
        <f>D5-D20-D15-D59</f>
        <v>0</v>
      </c>
      <c r="E16" s="130">
        <f>E5-E20-F20-E15-E59-F59</f>
        <v>0</v>
      </c>
      <c r="F16"/>
      <c r="I16" s="108">
        <f>F15-I14</f>
        <v>0</v>
      </c>
      <c r="J16" s="36" t="s">
        <v>200</v>
      </c>
      <c r="M16" s="158"/>
    </row>
    <row r="17" spans="1:13">
      <c r="F17"/>
      <c r="G17"/>
      <c r="J17" s="36" t="s">
        <v>228</v>
      </c>
      <c r="M17" s="158"/>
    </row>
    <row r="18" spans="1:13" ht="16.5" customHeight="1" thickBot="1">
      <c r="A18" s="68" t="s">
        <v>265</v>
      </c>
      <c r="M18" s="158"/>
    </row>
    <row r="19" spans="1:13" ht="13.5" thickBot="1">
      <c r="B19" s="101" t="s">
        <v>229</v>
      </c>
      <c r="C19" s="102" t="s">
        <v>230</v>
      </c>
      <c r="D19" s="102" t="s">
        <v>231</v>
      </c>
      <c r="E19" s="79" t="s">
        <v>233</v>
      </c>
      <c r="F19" s="85" t="s">
        <v>168</v>
      </c>
      <c r="G19" s="86" t="s">
        <v>192</v>
      </c>
      <c r="M19" s="158"/>
    </row>
    <row r="20" spans="1:13" ht="13.5" thickBot="1">
      <c r="A20" s="195" t="s">
        <v>442</v>
      </c>
      <c r="B20" s="87">
        <f>SUM(B22:B27)</f>
        <v>0</v>
      </c>
      <c r="C20" s="65">
        <f>SUM(C22:C27)</f>
        <v>0</v>
      </c>
      <c r="D20" s="65">
        <f>SUM(D22:D27)</f>
        <v>0</v>
      </c>
      <c r="E20" s="65">
        <f>SUM(E22:E27)</f>
        <v>0</v>
      </c>
      <c r="F20" s="66">
        <f>SUM(F22:F27)</f>
        <v>0</v>
      </c>
      <c r="G20" s="194">
        <f>SUM(B20:F20)</f>
        <v>0</v>
      </c>
    </row>
    <row r="21" spans="1:13" ht="13.5" thickBot="1">
      <c r="A21" s="67" t="s">
        <v>261</v>
      </c>
      <c r="B21" s="87">
        <f>COUNTIF(DUOG!$T11:$T1537,"A")+COUNTIF(DUOG!$T11:$T1537,"AN1")+COUNTIF(DUOG!$T11:$T1537,"FEA")</f>
        <v>0</v>
      </c>
      <c r="C21" s="81">
        <f>COUNTIF(DUOG!$T11:$T1537,"B")+COUNTIF(DUOG!$T11:$T1537,"AN2")+COUNTIF(DUOG!$T11:$T1537,"FEB")</f>
        <v>0</v>
      </c>
      <c r="D21" s="81">
        <f>COUNTIF(DUOG!$T11:$T1537,"C")+COUNTIF(DUOG!$T11:$T1537,"AN3")+COUNTIF(DUOG!$T11:$T1537,"FEC")</f>
        <v>0</v>
      </c>
      <c r="E21" s="81">
        <f>COUNTIF(DUOG!$T11:$T1537,"D")+COUNTIF(DUOG!$T11:$T1537,"AN4")</f>
        <v>0</v>
      </c>
      <c r="F21" s="137">
        <f>COUNTIF(DUOG!$T11:$T1537,"AN5")</f>
        <v>0</v>
      </c>
      <c r="G21" s="197">
        <f>SUM(B21:F21)</f>
        <v>0</v>
      </c>
    </row>
    <row r="22" spans="1:13">
      <c r="A22" s="133" t="s">
        <v>221</v>
      </c>
      <c r="B22" s="131">
        <f>COUNTIF(DUOG!$M11:$M23,"A")+COUNTIF(DUOG!$M11:$M23,"AN1")+COUNTIF(DUOG!$M11:$M23,"XCA")+COUNTIF(DUOG!$M11:$M23,"FEA")</f>
        <v>0</v>
      </c>
      <c r="C22" s="7">
        <f>COUNTIF(DUOG!$N11:$N23,"B")+COUNTIF(DUOG!$N11:$N23,"AN2")+COUNTIF(DUOG!$N11:$N23,"XCB")+COUNTIF(DUOG!$N11:$N23,"FEB")</f>
        <v>0</v>
      </c>
      <c r="D22" s="7">
        <f>COUNTIF(DUOG!$O11:$O23,"C")+COUNTIF(DUOG!$O11:$O23,"AN3")+COUNTIF(DUOG!$O11:$O23,"XCC")+COUNTIF(DUOG!$O11:$O23,"FEC")</f>
        <v>0</v>
      </c>
      <c r="E22" s="7">
        <f>COUNTIF(DUOG!$P11:$P23,"D")+COUNTIF(DUOG!$P11:$P23,"AN4")+COUNTIF(DUOG!$P11:$P23,"DID")</f>
        <v>0</v>
      </c>
      <c r="F22" s="132">
        <f>COUNTIF(DUOG!$Q11:$Q23,"AN5")</f>
        <v>0</v>
      </c>
      <c r="G22" s="135">
        <f t="shared" ref="G22:G27" si="1">SUM(B22:F22)</f>
        <v>0</v>
      </c>
      <c r="I22" s="32" t="s">
        <v>201</v>
      </c>
    </row>
    <row r="23" spans="1:13">
      <c r="A23" s="55" t="s">
        <v>222</v>
      </c>
      <c r="B23" s="131">
        <f>COUNTIF(DUOG!$M25:$M34,"A")+COUNTIF(DUOG!$M25:$M34,"AN1")+COUNTIF(DUOG!$M25:$M34,"XCA")+COUNTIF(DUOG!$M25:$M34,"FEA")</f>
        <v>0</v>
      </c>
      <c r="C23" s="6">
        <f>COUNTIF(DUOG!$N25:$N34,"B")+COUNTIF(DUOG!$N25:$N34,"AN2")+COUNTIF(DUOG!$N25:$N34,"XCB")+COUNTIF(DUOG!$N25:$N34,"FEB")</f>
        <v>0</v>
      </c>
      <c r="D23" s="6">
        <f>COUNTIF(DUOG!$O25:$O34,"C")+COUNTIF(DUOG!$O25:$O34,"AN3")+COUNTIF(DUOG!$O25:$O34,"XCC")+COUNTIF(DUOG!$O25:$O34,"FEC")</f>
        <v>0</v>
      </c>
      <c r="E23" s="6">
        <f>COUNTIF(DUOG!$P25:$P34,"D")+COUNTIF(DUOG!$P25:$P34,"AN4")+COUNTIF(DUOG!$P25:$P34,"DID")</f>
        <v>0</v>
      </c>
      <c r="F23" s="61">
        <f>COUNTIF(DUOG!$Q25:$Q34,"AN5")</f>
        <v>0</v>
      </c>
      <c r="G23" s="136">
        <f t="shared" si="1"/>
        <v>0</v>
      </c>
      <c r="H23" s="647"/>
      <c r="I23" s="32" t="s">
        <v>202</v>
      </c>
    </row>
    <row r="24" spans="1:13" ht="13.5" thickBot="1">
      <c r="A24" s="55" t="s">
        <v>223</v>
      </c>
      <c r="B24" s="40">
        <f>COUNTIF(DUOG!$M35:$M39,"A")+COUNTIF(DUOG!$M35:$M39,"AN1")+COUNTIF(DUOG!$M35:$M39,"XCA")+COUNTIF(DUOG!$M35:$M39,"FEA")</f>
        <v>0</v>
      </c>
      <c r="C24" s="6">
        <f>COUNTIF(DUOG!$N35:$N39,"B")+COUNTIF(DUOG!$N35:$N39,"AN2")+COUNTIF(DUOG!$N35:$N39,"XCB")+COUNTIF(DUOG!$N35:$N39,"FEB")</f>
        <v>0</v>
      </c>
      <c r="D24" s="6">
        <f>COUNTIF(DUOG!$O35:$O39,"C")+COUNTIF(DUOG!$O35:$O39,"AN3")+COUNTIF(DUOG!$O35:$O39,"XCC")+COUNTIF(DUOG!$O35:$O39,"FEC")</f>
        <v>0</v>
      </c>
      <c r="E24" s="6">
        <f>COUNTIF(DUOG!$P35:$P39,"D")+COUNTIF(DUOG!$P35:$P39,"AN4")+COUNTIF(DUOG!$P35:$P39,"DID")</f>
        <v>0</v>
      </c>
      <c r="F24" s="61">
        <f>COUNTIF(DUOG!$Q35:$Q39,"AN5")</f>
        <v>0</v>
      </c>
      <c r="G24" s="136">
        <f t="shared" si="1"/>
        <v>0</v>
      </c>
      <c r="H24" s="647"/>
      <c r="I24" s="32"/>
    </row>
    <row r="25" spans="1:13" ht="13.5" thickBot="1">
      <c r="A25" s="98" t="s">
        <v>226</v>
      </c>
      <c r="B25" s="40">
        <f>COUNTIF(DUOG!$M40:$M41,"A")+COUNTIF(DUOG!$M40:$M41,"AN1")+COUNTIF(DUOG!$M40:$M41,"XCA")+COUNTIF(DUOG!$M40:$M41,"FEA")</f>
        <v>0</v>
      </c>
      <c r="C25" s="6">
        <f>COUNTIF(DUOG!$N40:$N41,"B")+COUNTIF(DUOG!$N40:$N41,"AN2")+COUNTIF(DUOG!$N40:$N41,"XCB")+COUNTIF(DUOG!$N40:$N41,"FEB")</f>
        <v>0</v>
      </c>
      <c r="D25" s="6">
        <f>COUNTIF(DUOG!$O40:$O41,"C")+COUNTIF(DUOG!$O40:$O41,"AN3")+COUNTIF(DUOG!$O40:$O41,"XCC")+COUNTIF(DUOG!$O40:$O41,"FEC")</f>
        <v>0</v>
      </c>
      <c r="E25" s="6">
        <f>COUNTIF(DUOG!$P40:$P41,"D")+COUNTIF(DUOG!$P40:$P41,"AN4")+COUNTIF(DUOG!$P40:$P41,"DID")</f>
        <v>0</v>
      </c>
      <c r="F25" s="61">
        <f>COUNTIF(DUOG!$Q40:$Q41,"AN5")</f>
        <v>0</v>
      </c>
      <c r="G25" s="136">
        <f t="shared" si="1"/>
        <v>0</v>
      </c>
      <c r="H25" s="647"/>
      <c r="I25" s="648" t="e">
        <f>(G22+G23)/G20</f>
        <v>#DIV/0!</v>
      </c>
      <c r="J25" s="649"/>
    </row>
    <row r="26" spans="1:13">
      <c r="A26" s="98" t="s">
        <v>225</v>
      </c>
      <c r="B26" s="40">
        <f>COUNTIF(DUOG!$M42:$M43,"A")+COUNTIF(DUOG!$M42:$M43,"AN1")+COUNTIF(DUOG!$M42:$M43,"XCA")+COUNTIF(DUOG!$M42:$M43,"FEA")</f>
        <v>0</v>
      </c>
      <c r="C26" s="6">
        <f>COUNTIF(DUOG!$N42:$N43,"B")+COUNTIF(DUOG!$N42:$N43,"AN2")+COUNTIF(DUOG!$N42:$N43,"XCB")+COUNTIF(DUOG!$N42:$N43,"FEB")</f>
        <v>0</v>
      </c>
      <c r="D26" s="6">
        <f>COUNTIF(DUOG!$O43:$O44,"C")+COUNTIF(DUOG!$O43:$O44,"AN3")+COUNTIF(DUOG!$O43:$O44,"XCC")+COUNTIF(DUOG!$O43:$O44,"FEC")</f>
        <v>0</v>
      </c>
      <c r="E26" s="6">
        <f>COUNTIF(DUOG!$P42:$P43,"D")+COUNTIF(DUOG!$P42:$P43,"AN4")+COUNTIF(DUOG!$P42:$P43,"DID")</f>
        <v>0</v>
      </c>
      <c r="F26" s="61">
        <f>COUNTIF(DUOG!$Q42:$Q43,"AN5")</f>
        <v>0</v>
      </c>
      <c r="G26" s="136">
        <f t="shared" si="1"/>
        <v>0</v>
      </c>
    </row>
    <row r="27" spans="1:13" ht="13.5" thickBot="1">
      <c r="A27" s="99" t="s">
        <v>224</v>
      </c>
      <c r="B27" s="58">
        <f>COUNTIF(DUOG!$M44:$M45,"A")+COUNTIF(DUOG!$M44:$M45,"AN1")+COUNTIF(DUOG!$M44:$M45,"XCA")+COUNTIF(DUOG!$M44:$M45,"FEA")</f>
        <v>0</v>
      </c>
      <c r="C27" s="28">
        <f>COUNTIF(DUOG!$N44:$N45,"B")+COUNTIF(DUOG!$N44:$N45,"AN2")+COUNTIF(DUOG!$N44:$N45,"XCB")+COUNTIF(DUOG!$N44:$N45,"FEB")</f>
        <v>0</v>
      </c>
      <c r="D27" s="28">
        <f>COUNTIF(DUOG!$O44:$O45,"C")+COUNTIF(DUOG!$O44:$O45,"AN3")+COUNTIF(DUOG!$O44:$O45,"XCC")+COUNTIF(DUOG!$O44:$O45,"FEC")</f>
        <v>0</v>
      </c>
      <c r="E27" s="28">
        <f>COUNTIF(DUOG!$P44:$P45,"D")+COUNTIF(DUOG!$P44:$P45,"AN4")+COUNTIF(DUOG!$P44:$P45,"DID")</f>
        <v>0</v>
      </c>
      <c r="F27" s="59">
        <f>COUNTIF(DUOG!$Q44:$Q45,"AN5")</f>
        <v>0</v>
      </c>
      <c r="G27" s="134">
        <f t="shared" si="1"/>
        <v>0</v>
      </c>
      <c r="I27" s="41"/>
    </row>
    <row r="28" spans="1:13" ht="13.5" thickBot="1">
      <c r="A28" s="42"/>
      <c r="B28" s="47"/>
      <c r="C28" s="237"/>
      <c r="D28" s="237"/>
      <c r="E28" s="237"/>
      <c r="F28" s="153"/>
      <c r="G28" s="90"/>
      <c r="I28" s="41"/>
    </row>
    <row r="29" spans="1:13" ht="13.5" thickBot="1">
      <c r="A29" s="54" t="s">
        <v>334</v>
      </c>
      <c r="B29" s="38">
        <f>COUNTIF(DUOG!$M11:$M45,"A")</f>
        <v>0</v>
      </c>
      <c r="C29" s="39">
        <f>COUNTIF(DUOG!$N11:$N45,"B")</f>
        <v>0</v>
      </c>
      <c r="D29" s="39">
        <f>COUNTIF(DUOG!$O11:$O45,"C")</f>
        <v>0</v>
      </c>
      <c r="E29" s="39">
        <f>COUNTIF(DUOG!$P11:$P45,"D")</f>
        <v>0</v>
      </c>
      <c r="F29" s="57"/>
      <c r="G29" s="60">
        <f>SUM(B29:F29)</f>
        <v>0</v>
      </c>
    </row>
    <row r="30" spans="1:13" ht="13.5" thickBot="1">
      <c r="A30" s="55" t="s">
        <v>203</v>
      </c>
      <c r="B30" s="40">
        <f>COUNTIF(DUOG!$M11:$M45,"AN1")</f>
        <v>0</v>
      </c>
      <c r="C30" s="6">
        <f>COUNTIF(DUOG!$N11:$N45,"AN2")</f>
        <v>0</v>
      </c>
      <c r="D30" s="6">
        <f>COUNTIF(DUOG!$O11:$O45,"AN3")</f>
        <v>0</v>
      </c>
      <c r="E30" s="6">
        <f>COUNTIF(DUOG!$P11:$P45,"AN4")</f>
        <v>0</v>
      </c>
      <c r="F30" s="61">
        <f>COUNTIF(DUOG!$Q11:$Q45,"AN5")</f>
        <v>0</v>
      </c>
      <c r="G30" s="60">
        <f>SUM(B30:F30)</f>
        <v>0</v>
      </c>
    </row>
    <row r="31" spans="1:13" ht="13.5" thickBot="1">
      <c r="A31" s="55" t="s">
        <v>204</v>
      </c>
      <c r="B31" s="40">
        <f>COUNTIF(DUOG!$M11:$M45,"XCA")</f>
        <v>0</v>
      </c>
      <c r="C31" s="6">
        <f>COUNTIF(DUOG!$N11:$N45,"XCB")</f>
        <v>0</v>
      </c>
      <c r="D31" s="6">
        <f>COUNTIF(DUOG!$O11:$O45,"XCC")</f>
        <v>0</v>
      </c>
      <c r="E31" s="6"/>
      <c r="F31" s="61"/>
      <c r="G31" s="60">
        <f>SUM(B31:F31)</f>
        <v>0</v>
      </c>
    </row>
    <row r="32" spans="1:13" ht="13.5" thickBot="1">
      <c r="A32" s="232" t="s">
        <v>205</v>
      </c>
      <c r="B32" s="233">
        <f>COUNTIF(DUOG!$M11:$M45,"FEA")</f>
        <v>0</v>
      </c>
      <c r="C32" s="234">
        <f>COUNTIF(DUOG!$N11:$N45,"FEB")</f>
        <v>0</v>
      </c>
      <c r="D32" s="234">
        <f>COUNTIF(DUOG!$O11:$O45,"FEC")</f>
        <v>0</v>
      </c>
      <c r="E32" s="234"/>
      <c r="F32" s="235"/>
      <c r="G32" s="27">
        <f>SUM(B32:F32)</f>
        <v>0</v>
      </c>
    </row>
    <row r="33" spans="1:12" ht="13.5" thickBot="1">
      <c r="A33" s="56" t="s">
        <v>348</v>
      </c>
      <c r="B33" s="233"/>
      <c r="C33" s="234"/>
      <c r="D33" s="234"/>
      <c r="E33" s="6">
        <f>COUNTIF(DUOG!$P11:$P45,"DID")</f>
        <v>0</v>
      </c>
      <c r="F33" s="235"/>
      <c r="G33" s="60">
        <f>SUM(B33:F33)</f>
        <v>0</v>
      </c>
    </row>
    <row r="34" spans="1:12" ht="13.5" thickBot="1">
      <c r="A34" s="88" t="s">
        <v>191</v>
      </c>
      <c r="B34" s="89" t="e">
        <f>B20/G20</f>
        <v>#DIV/0!</v>
      </c>
      <c r="C34" s="34" t="e">
        <f>C20/G20</f>
        <v>#DIV/0!</v>
      </c>
      <c r="D34" s="34" t="e">
        <f>D20/G20</f>
        <v>#DIV/0!</v>
      </c>
      <c r="E34" s="35" t="e">
        <f>E20/G20</f>
        <v>#DIV/0!</v>
      </c>
      <c r="F34" s="236" t="e">
        <f>F20/G20</f>
        <v>#DIV/0!</v>
      </c>
      <c r="G34" s="43">
        <f>(G29+G30+G31+G32+G33)-G20</f>
        <v>0</v>
      </c>
    </row>
    <row r="35" spans="1:12" ht="13.5" thickBot="1">
      <c r="C35" s="44"/>
      <c r="D35" s="44"/>
      <c r="E35" s="44"/>
      <c r="F35" s="45"/>
      <c r="G35" s="46"/>
    </row>
    <row r="36" spans="1:12" ht="13.5" thickBot="1">
      <c r="A36" s="188" t="s">
        <v>443</v>
      </c>
      <c r="B36" s="192">
        <f>G20-G31-G21</f>
        <v>0</v>
      </c>
      <c r="C36" s="44"/>
      <c r="D36" s="44"/>
      <c r="E36" s="44"/>
      <c r="F36" s="45"/>
      <c r="G36" s="46"/>
    </row>
    <row r="37" spans="1:12">
      <c r="C37" s="44"/>
      <c r="D37" s="44"/>
      <c r="E37" s="44"/>
      <c r="F37" s="45"/>
      <c r="G37" s="46"/>
    </row>
    <row r="38" spans="1:12" ht="18.75" customHeight="1">
      <c r="A38" s="68" t="s">
        <v>266</v>
      </c>
    </row>
    <row r="39" spans="1:12" ht="9" customHeight="1" thickBot="1">
      <c r="A39" s="68"/>
    </row>
    <row r="40" spans="1:12" ht="13.5" thickBot="1">
      <c r="A40" s="29" t="s">
        <v>206</v>
      </c>
      <c r="B40" s="193">
        <f>G20</f>
        <v>0</v>
      </c>
      <c r="C40" t="s">
        <v>215</v>
      </c>
    </row>
    <row r="41" spans="1:12" ht="7.5" customHeight="1" thickBot="1">
      <c r="A41" s="29"/>
      <c r="B41" s="29"/>
      <c r="C41" s="29"/>
    </row>
    <row r="42" spans="1:12" ht="13.5" thickBot="1">
      <c r="B42" s="101" t="s">
        <v>229</v>
      </c>
      <c r="C42" s="102" t="s">
        <v>230</v>
      </c>
      <c r="D42" s="102" t="s">
        <v>231</v>
      </c>
      <c r="E42" s="103" t="s">
        <v>263</v>
      </c>
      <c r="F42" s="138" t="s">
        <v>168</v>
      </c>
      <c r="G42" s="93" t="s">
        <v>192</v>
      </c>
      <c r="H42" s="29"/>
    </row>
    <row r="43" spans="1:12">
      <c r="A43" s="91" t="s">
        <v>311</v>
      </c>
      <c r="B43" s="39">
        <f>COUNTIF(DUOG!V11:V45,"A")+COUNTIF(DUOG!V11:V45,"AN1")</f>
        <v>0</v>
      </c>
      <c r="C43" s="39">
        <f>COUNTIF(DUOG!V11:V45,"B")+COUNTIF(DUOG!V11:V45,"AN2")</f>
        <v>0</v>
      </c>
      <c r="D43" s="39">
        <f>COUNTIF(DUOG!V11:V45,"C")+COUNTIF(DUOG!V11:V45,"AN3")</f>
        <v>0</v>
      </c>
      <c r="E43" s="39">
        <f>COUNTIF(DUOG!V11:V45,"D")+COUNTIF(DUOG!V11:V45,"AN4")</f>
        <v>0</v>
      </c>
      <c r="F43" s="139">
        <f>COUNTIF(DUOG!V11:V45,"AN5")</f>
        <v>0</v>
      </c>
      <c r="G43" s="198">
        <f>SUM(B43:F43)</f>
        <v>0</v>
      </c>
      <c r="H43" s="29"/>
    </row>
    <row r="44" spans="1:12" ht="13.5" thickBot="1">
      <c r="A44" s="92" t="s">
        <v>207</v>
      </c>
      <c r="B44" s="28">
        <f>COUNTIF(DUOG!W11:W45,"A")+COUNTIF(DUOG!W11:W45,"AN1")</f>
        <v>0</v>
      </c>
      <c r="C44" s="28">
        <f>COUNTIF(DUOG!W11:W45,"B")+COUNTIF(DUOG!W11:W45,"AN2")</f>
        <v>0</v>
      </c>
      <c r="D44" s="28">
        <f>COUNTIF(DUOG!W11:W45,"C")+COUNTIF(DUOG!W11:W45,"AN3")</f>
        <v>0</v>
      </c>
      <c r="E44" s="28">
        <f>COUNTIF(DUOG!W11:W45,"D")+COUNTIF(DUOG!W11:W45,"AN4")</f>
        <v>0</v>
      </c>
      <c r="F44" s="140">
        <f>COUNTIF(DUOG!W11:W45,"AN5")</f>
        <v>0</v>
      </c>
      <c r="G44" s="199">
        <f>SUM(B44:F44)</f>
        <v>0</v>
      </c>
      <c r="H44" s="29"/>
    </row>
    <row r="45" spans="1:12">
      <c r="B45" s="47"/>
      <c r="C45" s="47"/>
      <c r="D45" s="47"/>
      <c r="E45" s="47"/>
    </row>
    <row r="46" spans="1:12" ht="13.5" customHeight="1" thickBot="1"/>
    <row r="47" spans="1:12" ht="13.5" customHeight="1" thickBot="1">
      <c r="A47" s="634" t="s">
        <v>267</v>
      </c>
      <c r="B47" s="634"/>
      <c r="C47" s="634"/>
      <c r="D47" s="650"/>
      <c r="E47" s="200">
        <f>SUM(G50:G55)</f>
        <v>0</v>
      </c>
      <c r="F47" s="49" t="s">
        <v>208</v>
      </c>
      <c r="J47" s="159"/>
      <c r="K47" s="159"/>
      <c r="L47" s="159"/>
    </row>
    <row r="48" spans="1:12" ht="6.75" customHeight="1" thickBot="1">
      <c r="A48" s="29"/>
      <c r="B48" s="29"/>
      <c r="C48" s="29"/>
      <c r="D48" s="50"/>
      <c r="E48" s="141"/>
      <c r="F48" s="50"/>
      <c r="J48" s="159"/>
      <c r="K48" s="159"/>
      <c r="L48" s="159"/>
    </row>
    <row r="49" spans="1:12" ht="13.5" thickBot="1">
      <c r="A49" s="51" t="s">
        <v>209</v>
      </c>
      <c r="B49" s="101" t="s">
        <v>229</v>
      </c>
      <c r="C49" s="102" t="s">
        <v>230</v>
      </c>
      <c r="D49" s="102" t="s">
        <v>231</v>
      </c>
      <c r="E49" s="79" t="s">
        <v>233</v>
      </c>
      <c r="F49" s="80" t="s">
        <v>168</v>
      </c>
      <c r="J49" s="159"/>
      <c r="K49" s="159"/>
      <c r="L49" s="159"/>
    </row>
    <row r="50" spans="1:12">
      <c r="A50" s="94" t="s">
        <v>335</v>
      </c>
      <c r="B50" s="39">
        <f>COUNTIF(DUOG!Y11:Y45,"A")</f>
        <v>0</v>
      </c>
      <c r="C50" s="39">
        <f>COUNTIF(DUOG!Y11:Y45,"B")</f>
        <v>0</v>
      </c>
      <c r="D50" s="39">
        <f>COUNTIF(DUOG!Y11:Y45,"C")</f>
        <v>0</v>
      </c>
      <c r="E50" s="39">
        <f>COUNTIF(DUOG!Y11:Y45,"D")</f>
        <v>0</v>
      </c>
      <c r="F50" s="57"/>
      <c r="G50" s="143">
        <f>SUM(B50:F50)</f>
        <v>0</v>
      </c>
      <c r="J50" s="159"/>
      <c r="K50" s="159"/>
      <c r="L50" s="159"/>
    </row>
    <row r="51" spans="1:12">
      <c r="A51" s="95" t="s">
        <v>210</v>
      </c>
      <c r="B51" s="6">
        <f>COUNTIF(DUOG!Y11:Y45,"AN1")</f>
        <v>0</v>
      </c>
      <c r="C51" s="6">
        <f>COUNTIF(DUOG!Y11:Y45,"AN2")</f>
        <v>0</v>
      </c>
      <c r="D51" s="6">
        <f>COUNTIF(DUOG!Y11:Y45,"AN3")</f>
        <v>0</v>
      </c>
      <c r="E51" s="6">
        <f>COUNTIF(DUOG!Y11:Y45,"AN4")</f>
        <v>0</v>
      </c>
      <c r="F51" s="61">
        <f>COUNTIF(DUOG!Y11:Y45,"AN5")</f>
        <v>0</v>
      </c>
      <c r="G51" s="145">
        <f>SUM(B51:F51)</f>
        <v>0</v>
      </c>
      <c r="J51" s="155"/>
      <c r="K51" s="154"/>
      <c r="L51" s="154"/>
    </row>
    <row r="52" spans="1:12">
      <c r="A52" s="95" t="s">
        <v>212</v>
      </c>
      <c r="B52" s="6">
        <f>COUNTIF(DUOG!Y11:Y45,"XCA")</f>
        <v>0</v>
      </c>
      <c r="C52" s="6">
        <f>COUNTIF(DUOG!Y11:Y45,"XCB")</f>
        <v>0</v>
      </c>
      <c r="D52" s="6">
        <f>COUNTIF(DUOG!Y11:Y45,"XCC")</f>
        <v>0</v>
      </c>
      <c r="E52" s="6"/>
      <c r="F52" s="61"/>
      <c r="G52" s="145">
        <f>SUM(B52:F52)</f>
        <v>0</v>
      </c>
      <c r="J52" s="155"/>
      <c r="K52" s="154"/>
      <c r="L52" s="154"/>
    </row>
    <row r="53" spans="1:12" ht="13.5" thickBot="1">
      <c r="A53" s="96" t="s">
        <v>211</v>
      </c>
      <c r="B53" s="28">
        <f>COUNTIF(DUOG!Y11:Y45,"FEA")</f>
        <v>0</v>
      </c>
      <c r="C53" s="28">
        <f>COUNTIF(DUOG!Y11:Y45,"FEB")</f>
        <v>0</v>
      </c>
      <c r="D53" s="28">
        <f>COUNTIF(DUOG!Y11:Y45,"FEC")</f>
        <v>0</v>
      </c>
      <c r="E53" s="28"/>
      <c r="F53" s="59"/>
      <c r="G53" s="144">
        <f>SUM(B53:F53)</f>
        <v>0</v>
      </c>
      <c r="J53" s="155"/>
      <c r="K53" s="154"/>
      <c r="L53" s="154"/>
    </row>
    <row r="54" spans="1:12" ht="14.25" customHeight="1" thickBot="1">
      <c r="A54" s="651" t="s">
        <v>213</v>
      </c>
      <c r="B54" s="651"/>
      <c r="C54" s="651"/>
      <c r="D54" s="651"/>
      <c r="E54" s="651"/>
      <c r="F54" s="651"/>
      <c r="G54" s="651"/>
      <c r="I54" s="160"/>
      <c r="J54" s="160"/>
      <c r="K54" s="160"/>
      <c r="L54" s="160"/>
    </row>
    <row r="55" spans="1:12" ht="13.5" thickBot="1">
      <c r="A55" s="190" t="s">
        <v>320</v>
      </c>
      <c r="B55" s="76">
        <f>COUNTIF(DUOG!Y11:Y45,"64131A")</f>
        <v>0</v>
      </c>
      <c r="C55" s="76">
        <f>COUNTIF(DUOG!Y11:Y45,"64131B")</f>
        <v>0</v>
      </c>
      <c r="D55" s="76">
        <f>COUNTIF(DUOG!Y11:Y45,"64131C")</f>
        <v>0</v>
      </c>
      <c r="E55" s="76">
        <f>COUNTIF(DUOG!Y11:Y45,"64131D")</f>
        <v>0</v>
      </c>
      <c r="F55" s="77"/>
      <c r="G55" s="52">
        <f>SUM(B55:F55)</f>
        <v>0</v>
      </c>
      <c r="I55" s="160"/>
      <c r="J55" s="160"/>
      <c r="K55" s="160"/>
      <c r="L55" s="160"/>
    </row>
    <row r="56" spans="1:12" ht="9" customHeight="1">
      <c r="A56" s="49"/>
      <c r="B56" s="47"/>
      <c r="C56" s="47"/>
      <c r="D56" s="47"/>
      <c r="E56" s="47"/>
      <c r="F56" s="47"/>
      <c r="G56" s="53"/>
      <c r="I56" s="160"/>
      <c r="J56" s="160"/>
      <c r="K56" s="160"/>
      <c r="L56" s="160"/>
    </row>
    <row r="57" spans="1:12" ht="13.5" thickBot="1">
      <c r="A57" s="634" t="s">
        <v>214</v>
      </c>
      <c r="B57" s="634"/>
      <c r="C57" s="634"/>
      <c r="D57" s="634"/>
      <c r="E57" s="29"/>
      <c r="F57" s="50"/>
      <c r="G57" s="53"/>
      <c r="I57" s="160"/>
      <c r="J57" s="160"/>
      <c r="K57" s="160"/>
      <c r="L57" s="160"/>
    </row>
    <row r="58" spans="1:12" ht="13.5" thickBot="1">
      <c r="B58" s="101" t="s">
        <v>229</v>
      </c>
      <c r="C58" s="102" t="s">
        <v>230</v>
      </c>
      <c r="D58" s="102" t="s">
        <v>231</v>
      </c>
      <c r="E58" s="79" t="s">
        <v>233</v>
      </c>
      <c r="F58" s="80" t="s">
        <v>168</v>
      </c>
      <c r="G58" s="48"/>
      <c r="I58" s="160"/>
      <c r="J58" s="161"/>
      <c r="K58" s="154"/>
      <c r="L58" s="154"/>
    </row>
    <row r="59" spans="1:12">
      <c r="A59" s="142" t="s">
        <v>235</v>
      </c>
      <c r="B59" s="112">
        <f>COUNTIF(DUOG!S11:S45,"MADA")</f>
        <v>0</v>
      </c>
      <c r="C59" s="113">
        <f>COUNTIF(DUOG!S11:S45,"MADB")</f>
        <v>0</v>
      </c>
      <c r="D59" s="113">
        <f>COUNTIF(DUOG!S11:S45,"MADC")</f>
        <v>0</v>
      </c>
      <c r="E59" s="113">
        <f>COUNTIF(DUOG!S11:S45,"MADD")</f>
        <v>0</v>
      </c>
      <c r="F59" s="114">
        <f>COUNTIF(DUOG!S11:S45,"MAD5")</f>
        <v>0</v>
      </c>
      <c r="G59" s="143">
        <f>SUM(B59:F59)</f>
        <v>0</v>
      </c>
      <c r="I59" s="161"/>
      <c r="J59" s="161"/>
      <c r="K59" s="154"/>
      <c r="L59" s="154"/>
    </row>
    <row r="60" spans="1:12" ht="14.25" customHeight="1">
      <c r="A60" s="191" t="s">
        <v>319</v>
      </c>
      <c r="B60" s="40">
        <f>COUNTIF(DUOG!Y11:Y45,"64132A")</f>
        <v>0</v>
      </c>
      <c r="C60" s="6">
        <f>COUNTIF(DUOG!Y11:Y45,"64132B")</f>
        <v>0</v>
      </c>
      <c r="D60" s="6">
        <f>COUNTIF(DUOG!Y11:Y45,"64132C")</f>
        <v>0</v>
      </c>
      <c r="E60" s="6">
        <f>COUNTIF(DUOG!Y11:Y45,"64132D")</f>
        <v>0</v>
      </c>
      <c r="F60" s="61"/>
      <c r="G60" s="145">
        <f>SUM(B60:F60)</f>
        <v>0</v>
      </c>
      <c r="I60" s="160"/>
      <c r="J60" s="161"/>
      <c r="K60" s="154"/>
      <c r="L60" s="162"/>
    </row>
    <row r="61" spans="1:12" ht="14.25" customHeight="1">
      <c r="A61" s="574" t="s">
        <v>236</v>
      </c>
      <c r="B61" s="575">
        <f>COUNTIF(DUOG!Y11:Y45,"CVD")</f>
        <v>0</v>
      </c>
      <c r="C61" s="234"/>
      <c r="D61" s="234"/>
      <c r="E61" s="576"/>
      <c r="F61" s="577"/>
      <c r="G61" s="578">
        <f>SUM(B61:F61)</f>
        <v>0</v>
      </c>
      <c r="I61" s="161"/>
      <c r="J61" s="161"/>
      <c r="K61" s="162"/>
      <c r="L61" s="162"/>
    </row>
    <row r="62" spans="1:12" ht="14.25" customHeight="1">
      <c r="A62" s="580" t="s">
        <v>444</v>
      </c>
      <c r="B62" s="40">
        <f>COUNTIF(DUOG!Y11:Y45,"CAE")</f>
        <v>0</v>
      </c>
      <c r="C62" s="6"/>
      <c r="D62" s="6"/>
      <c r="E62" s="6"/>
      <c r="F62" s="61"/>
      <c r="G62" s="145">
        <f>SUM(B62:F62)</f>
        <v>0</v>
      </c>
      <c r="I62" s="161"/>
      <c r="J62" s="161"/>
      <c r="K62" s="162"/>
      <c r="L62" s="162"/>
    </row>
    <row r="63" spans="1:12" ht="14.25" customHeight="1" thickBot="1">
      <c r="A63" s="581" t="s">
        <v>445</v>
      </c>
      <c r="B63" s="58">
        <f>COUNTIF(DUOG!Y11:Y45,"STH")</f>
        <v>0</v>
      </c>
      <c r="C63" s="28"/>
      <c r="D63" s="28"/>
      <c r="E63" s="28"/>
      <c r="F63" s="59"/>
      <c r="G63" s="579">
        <f>SUM(B63:F63)</f>
        <v>0</v>
      </c>
      <c r="I63" s="161"/>
      <c r="J63" s="161"/>
      <c r="K63" s="162"/>
      <c r="L63" s="162"/>
    </row>
    <row r="64" spans="1:12" ht="13.5" thickBot="1">
      <c r="A64" s="645"/>
      <c r="B64" s="645"/>
      <c r="C64" s="645"/>
      <c r="D64" s="645"/>
      <c r="E64" s="645"/>
      <c r="F64" s="646"/>
      <c r="G64" s="105">
        <f>SUM(G59:G63)</f>
        <v>0</v>
      </c>
      <c r="I64" s="161"/>
      <c r="J64" s="161"/>
      <c r="K64" s="162"/>
      <c r="L64" s="162"/>
    </row>
    <row r="65" spans="1:12" ht="6.75" customHeight="1" thickBot="1">
      <c r="A65" s="109"/>
      <c r="B65" s="109"/>
      <c r="C65" s="109"/>
      <c r="D65" s="109"/>
      <c r="E65" s="109"/>
      <c r="F65"/>
      <c r="G65"/>
      <c r="I65" s="161"/>
      <c r="J65" s="161"/>
      <c r="K65" s="162"/>
      <c r="L65" s="162"/>
    </row>
    <row r="66" spans="1:12" ht="13.5" customHeight="1" thickBot="1">
      <c r="A66" t="s">
        <v>268</v>
      </c>
      <c r="F66" s="70">
        <f>E47+G64-G43</f>
        <v>0</v>
      </c>
      <c r="G66" s="37"/>
    </row>
    <row r="67" spans="1:12">
      <c r="A67" s="110" t="s">
        <v>321</v>
      </c>
    </row>
    <row r="68" spans="1:12">
      <c r="A68" s="146" t="s">
        <v>317</v>
      </c>
      <c r="B68" s="147">
        <f>G20-E47-G44-G21</f>
        <v>0</v>
      </c>
    </row>
    <row r="69" spans="1:12" ht="13.5" thickBot="1"/>
    <row r="70" spans="1:12">
      <c r="A70" s="640" t="s">
        <v>306</v>
      </c>
      <c r="B70" s="641"/>
      <c r="C70" s="641"/>
      <c r="D70" s="641"/>
      <c r="E70" s="642"/>
      <c r="I70" s="161"/>
      <c r="J70" s="161"/>
      <c r="K70" s="162"/>
      <c r="L70" s="162"/>
    </row>
    <row r="71" spans="1:12">
      <c r="A71" s="165" t="s">
        <v>307</v>
      </c>
      <c r="B71" s="164"/>
      <c r="C71" s="637"/>
      <c r="D71" s="638"/>
      <c r="E71" s="639"/>
    </row>
    <row r="72" spans="1:12">
      <c r="A72" s="166" t="s">
        <v>308</v>
      </c>
      <c r="B72" s="163"/>
      <c r="C72" s="161"/>
      <c r="D72" s="162"/>
      <c r="E72" s="167"/>
    </row>
    <row r="73" spans="1:12">
      <c r="A73" s="168"/>
      <c r="B73" s="163"/>
      <c r="C73" s="161"/>
      <c r="D73" s="162"/>
      <c r="E73" s="167"/>
      <c r="F73" s="50"/>
    </row>
    <row r="74" spans="1:12" ht="14.25" customHeight="1">
      <c r="A74" s="169"/>
      <c r="B74" s="42"/>
      <c r="C74" s="42"/>
      <c r="D74" s="42"/>
      <c r="E74" s="170"/>
      <c r="F74" s="50"/>
      <c r="L74" s="635"/>
    </row>
    <row r="75" spans="1:12" ht="3.75" customHeight="1" thickBot="1">
      <c r="A75" s="171"/>
      <c r="B75" s="172"/>
      <c r="C75" s="172"/>
      <c r="D75" s="172"/>
      <c r="E75" s="173"/>
      <c r="L75" s="636"/>
    </row>
  </sheetData>
  <sheetProtection algorithmName="SHA-512" hashValue="w1/83uHeLMsc/APDGBJsFasc9ospc1AUQ0vIOP1C359n7KHQHE50z+qcR1YQokrmERZR4CBF0SoSVV1hzNVJYw==" saltValue="LQsYk+8CdY8S91Twszo3RA==" spinCount="100000" sheet="1" objects="1" scenarios="1"/>
  <mergeCells count="11">
    <mergeCell ref="A57:D57"/>
    <mergeCell ref="L74:L75"/>
    <mergeCell ref="C71:E71"/>
    <mergeCell ref="A70:E70"/>
    <mergeCell ref="A1:L1"/>
    <mergeCell ref="A64:F64"/>
    <mergeCell ref="H6:H7"/>
    <mergeCell ref="H23:H25"/>
    <mergeCell ref="I25:J25"/>
    <mergeCell ref="A47:D47"/>
    <mergeCell ref="A54:G54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256"/>
  <sheetViews>
    <sheetView tabSelected="1" topLeftCell="H1" workbookViewId="0">
      <selection activeCell="L58" sqref="L58"/>
    </sheetView>
  </sheetViews>
  <sheetFormatPr baseColWidth="10" defaultRowHeight="12.75"/>
  <cols>
    <col min="7" max="7" width="6" bestFit="1" customWidth="1"/>
    <col min="8" max="8" width="9" bestFit="1" customWidth="1"/>
    <col min="9" max="11" width="9" customWidth="1"/>
    <col min="12" max="12" width="6.7109375" bestFit="1" customWidth="1"/>
    <col min="13" max="13" width="40.85546875" customWidth="1"/>
    <col min="14" max="14" width="36.42578125" customWidth="1"/>
    <col min="15" max="15" width="25" bestFit="1" customWidth="1"/>
    <col min="17" max="17" width="15.140625" bestFit="1" customWidth="1"/>
  </cols>
  <sheetData>
    <row r="1" spans="1:15" ht="25.5">
      <c r="A1" s="497" t="s">
        <v>237</v>
      </c>
      <c r="B1" s="497" t="s">
        <v>409</v>
      </c>
      <c r="C1" s="497" t="s">
        <v>410</v>
      </c>
      <c r="D1" s="497" t="s">
        <v>411</v>
      </c>
      <c r="E1" s="497" t="s">
        <v>412</v>
      </c>
      <c r="F1" t="s">
        <v>251</v>
      </c>
      <c r="G1" s="497" t="s">
        <v>402</v>
      </c>
      <c r="H1" s="497" t="s">
        <v>413</v>
      </c>
      <c r="I1" s="497" t="s">
        <v>414</v>
      </c>
      <c r="J1" s="497" t="s">
        <v>416</v>
      </c>
      <c r="K1" s="497" t="s">
        <v>415</v>
      </c>
      <c r="L1" t="s">
        <v>255</v>
      </c>
      <c r="M1" s="542" t="s">
        <v>417</v>
      </c>
      <c r="N1" s="175" t="s">
        <v>1</v>
      </c>
      <c r="O1" s="598" t="s">
        <v>498</v>
      </c>
    </row>
    <row r="2" spans="1:15">
      <c r="A2" t="s">
        <v>156</v>
      </c>
      <c r="B2" t="s">
        <v>157</v>
      </c>
      <c r="C2" t="s">
        <v>158</v>
      </c>
      <c r="D2" t="s">
        <v>159</v>
      </c>
      <c r="E2" t="s">
        <v>168</v>
      </c>
      <c r="F2" t="s">
        <v>315</v>
      </c>
      <c r="G2" s="497" t="s">
        <v>403</v>
      </c>
      <c r="H2" s="497" t="s">
        <v>156</v>
      </c>
      <c r="I2" s="497">
        <v>1</v>
      </c>
      <c r="J2" s="497" t="s">
        <v>156</v>
      </c>
      <c r="K2" s="497" t="s">
        <v>156</v>
      </c>
      <c r="L2" s="495" t="s">
        <v>271</v>
      </c>
      <c r="M2" s="543" t="s">
        <v>2</v>
      </c>
      <c r="N2" t="s">
        <v>340</v>
      </c>
      <c r="O2" t="s">
        <v>485</v>
      </c>
    </row>
    <row r="3" spans="1:15">
      <c r="A3" t="s">
        <v>164</v>
      </c>
      <c r="B3" t="s">
        <v>165</v>
      </c>
      <c r="C3" t="s">
        <v>166</v>
      </c>
      <c r="D3" t="s">
        <v>167</v>
      </c>
      <c r="F3" t="s">
        <v>316</v>
      </c>
      <c r="G3" s="497" t="s">
        <v>404</v>
      </c>
      <c r="H3" s="497" t="s">
        <v>157</v>
      </c>
      <c r="I3" s="497">
        <v>2</v>
      </c>
      <c r="J3" s="497" t="s">
        <v>157</v>
      </c>
      <c r="K3" s="497" t="s">
        <v>157</v>
      </c>
      <c r="L3" s="495" t="s">
        <v>285</v>
      </c>
      <c r="M3" s="543" t="s">
        <v>3</v>
      </c>
      <c r="N3" t="s">
        <v>341</v>
      </c>
      <c r="O3" s="497" t="s">
        <v>518</v>
      </c>
    </row>
    <row r="4" spans="1:15">
      <c r="A4" t="s">
        <v>238</v>
      </c>
      <c r="B4" t="s">
        <v>240</v>
      </c>
      <c r="C4" t="s">
        <v>242</v>
      </c>
      <c r="D4" s="497" t="s">
        <v>347</v>
      </c>
      <c r="G4" s="125" t="s">
        <v>405</v>
      </c>
      <c r="H4" s="125" t="s">
        <v>158</v>
      </c>
      <c r="I4" s="497">
        <v>3</v>
      </c>
      <c r="J4" s="125" t="s">
        <v>158</v>
      </c>
      <c r="K4" s="125" t="s">
        <v>158</v>
      </c>
      <c r="L4" s="495" t="s">
        <v>296</v>
      </c>
      <c r="M4" s="543" t="s">
        <v>360</v>
      </c>
      <c r="N4" t="s">
        <v>342</v>
      </c>
      <c r="O4" s="497" t="s">
        <v>519</v>
      </c>
    </row>
    <row r="5" spans="1:15">
      <c r="A5" t="s">
        <v>239</v>
      </c>
      <c r="B5" t="s">
        <v>241</v>
      </c>
      <c r="C5" t="s">
        <v>243</v>
      </c>
      <c r="G5" s="125" t="s">
        <v>406</v>
      </c>
      <c r="H5" s="125" t="s">
        <v>159</v>
      </c>
      <c r="I5" s="497">
        <v>4</v>
      </c>
      <c r="J5" s="125" t="s">
        <v>159</v>
      </c>
      <c r="K5" s="125" t="s">
        <v>159</v>
      </c>
      <c r="L5" s="495" t="s">
        <v>297</v>
      </c>
      <c r="M5" s="543" t="s">
        <v>418</v>
      </c>
      <c r="N5" t="s">
        <v>4</v>
      </c>
      <c r="O5" s="497" t="s">
        <v>520</v>
      </c>
    </row>
    <row r="6" spans="1:15">
      <c r="G6" s="125" t="s">
        <v>407</v>
      </c>
      <c r="H6" s="125"/>
      <c r="I6" s="497">
        <v>5</v>
      </c>
      <c r="J6" s="125" t="s">
        <v>164</v>
      </c>
      <c r="K6" s="125" t="s">
        <v>164</v>
      </c>
      <c r="L6" s="495" t="s">
        <v>382</v>
      </c>
      <c r="M6" s="543" t="s">
        <v>6</v>
      </c>
      <c r="N6" t="s">
        <v>5</v>
      </c>
      <c r="O6" s="497" t="s">
        <v>522</v>
      </c>
    </row>
    <row r="7" spans="1:15">
      <c r="G7" s="125" t="s">
        <v>408</v>
      </c>
      <c r="H7" s="125"/>
      <c r="I7" s="497">
        <v>6</v>
      </c>
      <c r="J7" s="125" t="s">
        <v>165</v>
      </c>
      <c r="K7" s="125" t="s">
        <v>165</v>
      </c>
      <c r="L7" s="495" t="s">
        <v>272</v>
      </c>
      <c r="M7" s="543" t="s">
        <v>8</v>
      </c>
      <c r="N7" t="s">
        <v>7</v>
      </c>
      <c r="O7" s="497" t="s">
        <v>521</v>
      </c>
    </row>
    <row r="8" spans="1:15">
      <c r="I8" s="497">
        <v>7</v>
      </c>
      <c r="J8" s="125" t="s">
        <v>166</v>
      </c>
      <c r="K8" s="125" t="s">
        <v>166</v>
      </c>
      <c r="L8" s="495" t="s">
        <v>274</v>
      </c>
      <c r="M8" s="543" t="s">
        <v>9</v>
      </c>
      <c r="N8" t="s">
        <v>333</v>
      </c>
      <c r="O8" s="497" t="s">
        <v>496</v>
      </c>
    </row>
    <row r="9" spans="1:15">
      <c r="I9" s="497">
        <v>8</v>
      </c>
      <c r="J9" s="125" t="s">
        <v>167</v>
      </c>
      <c r="K9" s="125" t="s">
        <v>167</v>
      </c>
      <c r="L9" s="495" t="s">
        <v>275</v>
      </c>
      <c r="M9" s="543" t="s">
        <v>10</v>
      </c>
      <c r="N9" t="s">
        <v>0</v>
      </c>
      <c r="O9" s="497" t="s">
        <v>497</v>
      </c>
    </row>
    <row r="10" spans="1:15">
      <c r="J10" s="125" t="s">
        <v>168</v>
      </c>
      <c r="K10" s="125" t="s">
        <v>168</v>
      </c>
      <c r="L10" s="495" t="s">
        <v>290</v>
      </c>
      <c r="M10" s="543" t="s">
        <v>11</v>
      </c>
      <c r="N10" t="s">
        <v>343</v>
      </c>
      <c r="O10" t="s">
        <v>460</v>
      </c>
    </row>
    <row r="11" spans="1:15">
      <c r="J11" s="125" t="s">
        <v>238</v>
      </c>
      <c r="L11" s="496" t="s">
        <v>386</v>
      </c>
      <c r="M11" s="543" t="s">
        <v>12</v>
      </c>
      <c r="N11" t="s">
        <v>344</v>
      </c>
      <c r="O11" t="s">
        <v>451</v>
      </c>
    </row>
    <row r="12" spans="1:15">
      <c r="J12" s="125" t="s">
        <v>240</v>
      </c>
      <c r="L12" s="495" t="s">
        <v>289</v>
      </c>
      <c r="M12" s="543" t="s">
        <v>14</v>
      </c>
      <c r="N12" t="s">
        <v>13</v>
      </c>
      <c r="O12" t="s">
        <v>452</v>
      </c>
    </row>
    <row r="13" spans="1:15">
      <c r="J13" s="125" t="s">
        <v>242</v>
      </c>
      <c r="L13" s="495" t="s">
        <v>284</v>
      </c>
      <c r="M13" s="543" t="s">
        <v>366</v>
      </c>
      <c r="N13" t="s">
        <v>15</v>
      </c>
      <c r="O13" t="s">
        <v>462</v>
      </c>
    </row>
    <row r="14" spans="1:15">
      <c r="L14" s="495" t="s">
        <v>278</v>
      </c>
      <c r="M14" s="543" t="s">
        <v>367</v>
      </c>
      <c r="N14" t="s">
        <v>365</v>
      </c>
      <c r="O14" s="497" t="s">
        <v>494</v>
      </c>
    </row>
    <row r="15" spans="1:15">
      <c r="L15" s="495" t="s">
        <v>279</v>
      </c>
      <c r="M15" s="543" t="s">
        <v>17</v>
      </c>
      <c r="N15" t="s">
        <v>16</v>
      </c>
      <c r="O15" s="497" t="s">
        <v>495</v>
      </c>
    </row>
    <row r="16" spans="1:15" ht="25.5">
      <c r="L16" s="495" t="s">
        <v>269</v>
      </c>
      <c r="M16" s="544" t="s">
        <v>419</v>
      </c>
      <c r="N16" t="s">
        <v>327</v>
      </c>
      <c r="O16" t="s">
        <v>453</v>
      </c>
    </row>
    <row r="17" spans="12:15">
      <c r="L17" s="495" t="s">
        <v>383</v>
      </c>
      <c r="M17" s="543" t="s">
        <v>420</v>
      </c>
      <c r="N17" t="s">
        <v>18</v>
      </c>
      <c r="O17" t="s">
        <v>468</v>
      </c>
    </row>
    <row r="18" spans="12:15">
      <c r="L18" s="495" t="s">
        <v>288</v>
      </c>
      <c r="M18" s="543" t="s">
        <v>19</v>
      </c>
      <c r="N18" t="s">
        <v>330</v>
      </c>
      <c r="O18" t="s">
        <v>454</v>
      </c>
    </row>
    <row r="19" spans="12:15">
      <c r="L19" s="495" t="s">
        <v>280</v>
      </c>
      <c r="M19" s="543" t="s">
        <v>368</v>
      </c>
      <c r="N19" t="s">
        <v>20</v>
      </c>
      <c r="O19" t="s">
        <v>455</v>
      </c>
    </row>
    <row r="20" spans="12:15">
      <c r="L20" s="495" t="s">
        <v>283</v>
      </c>
      <c r="M20" s="543" t="s">
        <v>21</v>
      </c>
      <c r="N20" t="s">
        <v>364</v>
      </c>
      <c r="O20" t="s">
        <v>456</v>
      </c>
    </row>
    <row r="21" spans="12:15">
      <c r="L21" s="495" t="s">
        <v>292</v>
      </c>
      <c r="M21" s="543" t="s">
        <v>23</v>
      </c>
      <c r="N21" t="s">
        <v>22</v>
      </c>
      <c r="O21" t="s">
        <v>469</v>
      </c>
    </row>
    <row r="22" spans="12:15">
      <c r="L22" s="496" t="s">
        <v>384</v>
      </c>
      <c r="M22" s="543" t="s">
        <v>357</v>
      </c>
      <c r="N22" t="s">
        <v>346</v>
      </c>
      <c r="O22" t="s">
        <v>457</v>
      </c>
    </row>
    <row r="23" spans="12:15">
      <c r="L23" s="495" t="s">
        <v>277</v>
      </c>
      <c r="M23" s="543" t="s">
        <v>24</v>
      </c>
      <c r="N23" s="497" t="s">
        <v>450</v>
      </c>
      <c r="O23" t="s">
        <v>458</v>
      </c>
    </row>
    <row r="24" spans="12:15">
      <c r="L24" s="496" t="s">
        <v>394</v>
      </c>
      <c r="M24" s="543" t="s">
        <v>421</v>
      </c>
      <c r="O24" t="s">
        <v>463</v>
      </c>
    </row>
    <row r="25" spans="12:15">
      <c r="L25" s="495" t="s">
        <v>293</v>
      </c>
      <c r="M25" s="543" t="s">
        <v>369</v>
      </c>
      <c r="O25" t="s">
        <v>459</v>
      </c>
    </row>
    <row r="26" spans="12:15">
      <c r="L26" s="495" t="s">
        <v>281</v>
      </c>
      <c r="M26" s="543" t="s">
        <v>25</v>
      </c>
      <c r="O26" t="s">
        <v>461</v>
      </c>
    </row>
    <row r="27" spans="12:15">
      <c r="L27" s="496" t="s">
        <v>391</v>
      </c>
      <c r="M27" s="543" t="s">
        <v>26</v>
      </c>
      <c r="O27" t="s">
        <v>464</v>
      </c>
    </row>
    <row r="28" spans="12:15">
      <c r="L28" s="495" t="s">
        <v>291</v>
      </c>
      <c r="M28" s="543" t="s">
        <v>27</v>
      </c>
      <c r="O28" t="s">
        <v>465</v>
      </c>
    </row>
    <row r="29" spans="12:15">
      <c r="L29" s="496" t="s">
        <v>385</v>
      </c>
      <c r="M29" s="543" t="s">
        <v>28</v>
      </c>
      <c r="O29" t="s">
        <v>466</v>
      </c>
    </row>
    <row r="30" spans="12:15">
      <c r="L30" s="495" t="s">
        <v>381</v>
      </c>
      <c r="M30" s="543" t="s">
        <v>29</v>
      </c>
      <c r="O30" t="s">
        <v>467</v>
      </c>
    </row>
    <row r="31" spans="12:15">
      <c r="L31" s="495" t="s">
        <v>295</v>
      </c>
      <c r="M31" s="543" t="s">
        <v>30</v>
      </c>
      <c r="O31" t="s">
        <v>478</v>
      </c>
    </row>
    <row r="32" spans="12:15">
      <c r="L32" s="496" t="s">
        <v>388</v>
      </c>
      <c r="M32" s="543" t="s">
        <v>31</v>
      </c>
      <c r="O32" t="s">
        <v>477</v>
      </c>
    </row>
    <row r="33" spans="12:15">
      <c r="L33" s="495" t="s">
        <v>294</v>
      </c>
      <c r="M33" s="543" t="s">
        <v>422</v>
      </c>
      <c r="O33" t="s">
        <v>476</v>
      </c>
    </row>
    <row r="34" spans="12:15">
      <c r="L34" s="495" t="s">
        <v>273</v>
      </c>
      <c r="M34" s="543" t="s">
        <v>370</v>
      </c>
      <c r="O34" t="s">
        <v>470</v>
      </c>
    </row>
    <row r="35" spans="12:15">
      <c r="L35" s="496" t="s">
        <v>389</v>
      </c>
      <c r="M35" s="543" t="s">
        <v>32</v>
      </c>
      <c r="O35" t="s">
        <v>471</v>
      </c>
    </row>
    <row r="36" spans="12:15">
      <c r="L36" s="496" t="s">
        <v>390</v>
      </c>
      <c r="M36" s="543" t="s">
        <v>351</v>
      </c>
      <c r="O36" t="s">
        <v>473</v>
      </c>
    </row>
    <row r="37" spans="12:15">
      <c r="L37" s="496" t="s">
        <v>398</v>
      </c>
      <c r="M37" s="543" t="s">
        <v>33</v>
      </c>
      <c r="O37" t="s">
        <v>474</v>
      </c>
    </row>
    <row r="38" spans="12:15">
      <c r="L38" s="495" t="s">
        <v>287</v>
      </c>
      <c r="M38" s="543" t="s">
        <v>423</v>
      </c>
      <c r="O38" t="s">
        <v>475</v>
      </c>
    </row>
    <row r="39" spans="12:15">
      <c r="L39" s="496" t="s">
        <v>401</v>
      </c>
      <c r="M39" s="543" t="s">
        <v>34</v>
      </c>
      <c r="O39" t="s">
        <v>472</v>
      </c>
    </row>
    <row r="40" spans="12:15">
      <c r="L40" s="495" t="s">
        <v>298</v>
      </c>
      <c r="M40" s="543" t="s">
        <v>35</v>
      </c>
      <c r="O40" t="s">
        <v>481</v>
      </c>
    </row>
    <row r="41" spans="12:15">
      <c r="L41" s="495" t="s">
        <v>380</v>
      </c>
      <c r="M41" s="543" t="s">
        <v>424</v>
      </c>
      <c r="O41" t="s">
        <v>482</v>
      </c>
    </row>
    <row r="42" spans="12:15">
      <c r="L42" s="495" t="s">
        <v>379</v>
      </c>
      <c r="M42" s="543" t="s">
        <v>361</v>
      </c>
      <c r="O42" t="s">
        <v>483</v>
      </c>
    </row>
    <row r="43" spans="12:15">
      <c r="L43" s="495" t="s">
        <v>282</v>
      </c>
      <c r="M43" s="543" t="s">
        <v>36</v>
      </c>
      <c r="O43" t="s">
        <v>484</v>
      </c>
    </row>
    <row r="44" spans="12:15">
      <c r="L44" s="496" t="s">
        <v>393</v>
      </c>
      <c r="M44" s="543" t="s">
        <v>353</v>
      </c>
      <c r="O44" t="s">
        <v>479</v>
      </c>
    </row>
    <row r="45" spans="12:15">
      <c r="L45" s="496" t="s">
        <v>396</v>
      </c>
      <c r="M45" s="543" t="s">
        <v>37</v>
      </c>
      <c r="O45" t="s">
        <v>480</v>
      </c>
    </row>
    <row r="46" spans="12:15">
      <c r="L46" s="496" t="s">
        <v>395</v>
      </c>
      <c r="M46" s="543" t="s">
        <v>38</v>
      </c>
      <c r="O46" s="599" t="s">
        <v>499</v>
      </c>
    </row>
    <row r="47" spans="12:15">
      <c r="L47" s="495" t="s">
        <v>286</v>
      </c>
      <c r="M47" s="543" t="s">
        <v>39</v>
      </c>
      <c r="O47" t="s">
        <v>486</v>
      </c>
    </row>
    <row r="48" spans="12:15">
      <c r="L48" s="496" t="s">
        <v>400</v>
      </c>
      <c r="M48" s="543" t="s">
        <v>40</v>
      </c>
      <c r="O48" s="599" t="s">
        <v>500</v>
      </c>
    </row>
    <row r="49" spans="12:15" ht="51">
      <c r="L49" s="495" t="s">
        <v>276</v>
      </c>
      <c r="M49" s="544" t="s">
        <v>425</v>
      </c>
      <c r="O49" s="599" t="s">
        <v>501</v>
      </c>
    </row>
    <row r="50" spans="12:15">
      <c r="L50" s="496" t="s">
        <v>392</v>
      </c>
      <c r="M50" s="543" t="s">
        <v>41</v>
      </c>
      <c r="O50" t="s">
        <v>487</v>
      </c>
    </row>
    <row r="51" spans="12:15">
      <c r="L51" s="496" t="s">
        <v>387</v>
      </c>
      <c r="M51" s="543" t="s">
        <v>42</v>
      </c>
      <c r="O51" s="599" t="s">
        <v>516</v>
      </c>
    </row>
    <row r="52" spans="12:15">
      <c r="L52" s="495" t="s">
        <v>270</v>
      </c>
      <c r="M52" s="543" t="s">
        <v>43</v>
      </c>
      <c r="O52" s="599" t="s">
        <v>502</v>
      </c>
    </row>
    <row r="53" spans="12:15">
      <c r="L53" s="496" t="s">
        <v>397</v>
      </c>
      <c r="M53" s="543" t="s">
        <v>44</v>
      </c>
      <c r="O53" s="599" t="s">
        <v>503</v>
      </c>
    </row>
    <row r="54" spans="12:15">
      <c r="L54" s="582" t="s">
        <v>446</v>
      </c>
      <c r="M54" s="543" t="s">
        <v>426</v>
      </c>
      <c r="O54" t="s">
        <v>488</v>
      </c>
    </row>
    <row r="55" spans="12:15">
      <c r="L55" s="583" t="s">
        <v>447</v>
      </c>
      <c r="M55" s="543" t="s">
        <v>45</v>
      </c>
      <c r="O55" t="s">
        <v>489</v>
      </c>
    </row>
    <row r="56" spans="12:15">
      <c r="L56" s="495" t="s">
        <v>378</v>
      </c>
      <c r="M56" s="543" t="s">
        <v>46</v>
      </c>
      <c r="O56" t="s">
        <v>490</v>
      </c>
    </row>
    <row r="57" spans="12:15">
      <c r="L57" s="495" t="s">
        <v>538</v>
      </c>
      <c r="M57" s="543" t="s">
        <v>47</v>
      </c>
      <c r="O57" t="s">
        <v>491</v>
      </c>
    </row>
    <row r="58" spans="12:15">
      <c r="L58" s="496" t="s">
        <v>399</v>
      </c>
      <c r="M58" s="543" t="s">
        <v>48</v>
      </c>
      <c r="O58" s="599" t="s">
        <v>504</v>
      </c>
    </row>
    <row r="59" spans="12:15">
      <c r="L59" s="582" t="s">
        <v>448</v>
      </c>
      <c r="M59" s="543" t="s">
        <v>49</v>
      </c>
      <c r="O59" s="599" t="s">
        <v>505</v>
      </c>
    </row>
    <row r="60" spans="12:15">
      <c r="L60" s="582" t="s">
        <v>449</v>
      </c>
      <c r="M60" s="543" t="s">
        <v>50</v>
      </c>
      <c r="O60" s="599" t="s">
        <v>506</v>
      </c>
    </row>
    <row r="61" spans="12:15">
      <c r="L61" s="495"/>
      <c r="M61" s="543" t="s">
        <v>51</v>
      </c>
      <c r="O61" t="s">
        <v>492</v>
      </c>
    </row>
    <row r="62" spans="12:15">
      <c r="L62" s="495"/>
      <c r="M62" s="543" t="s">
        <v>427</v>
      </c>
      <c r="O62" s="497" t="s">
        <v>533</v>
      </c>
    </row>
    <row r="63" spans="12:15">
      <c r="L63" s="495"/>
      <c r="M63" s="543" t="s">
        <v>428</v>
      </c>
      <c r="O63" s="497" t="s">
        <v>523</v>
      </c>
    </row>
    <row r="64" spans="12:15">
      <c r="L64" s="495"/>
      <c r="M64" s="543" t="s">
        <v>52</v>
      </c>
      <c r="O64" s="497" t="s">
        <v>534</v>
      </c>
    </row>
    <row r="65" spans="12:17">
      <c r="L65" s="495"/>
      <c r="M65" s="543" t="s">
        <v>371</v>
      </c>
      <c r="O65" s="599" t="s">
        <v>507</v>
      </c>
      <c r="Q65" s="37"/>
    </row>
    <row r="66" spans="12:17">
      <c r="L66" s="495"/>
      <c r="M66" s="543" t="s">
        <v>53</v>
      </c>
      <c r="O66" s="599" t="s">
        <v>524</v>
      </c>
      <c r="Q66" s="37"/>
    </row>
    <row r="67" spans="12:17">
      <c r="L67" s="495"/>
      <c r="M67" s="543" t="s">
        <v>359</v>
      </c>
      <c r="O67" s="599" t="s">
        <v>508</v>
      </c>
    </row>
    <row r="68" spans="12:17">
      <c r="L68" s="495"/>
      <c r="M68" s="543" t="s">
        <v>372</v>
      </c>
      <c r="O68" t="s">
        <v>493</v>
      </c>
    </row>
    <row r="69" spans="12:17">
      <c r="L69" s="495"/>
      <c r="M69" s="543" t="s">
        <v>54</v>
      </c>
      <c r="O69" s="599" t="s">
        <v>525</v>
      </c>
      <c r="Q69" s="37"/>
    </row>
    <row r="70" spans="12:17">
      <c r="L70" s="495"/>
      <c r="M70" s="543" t="s">
        <v>355</v>
      </c>
      <c r="O70" s="599" t="s">
        <v>509</v>
      </c>
    </row>
    <row r="71" spans="12:17">
      <c r="L71" s="495"/>
      <c r="M71" s="543" t="s">
        <v>356</v>
      </c>
      <c r="O71" s="599" t="s">
        <v>510</v>
      </c>
      <c r="Q71" s="37"/>
    </row>
    <row r="72" spans="12:17">
      <c r="L72" s="495"/>
      <c r="M72" s="543" t="s">
        <v>429</v>
      </c>
      <c r="O72" s="599" t="s">
        <v>526</v>
      </c>
    </row>
    <row r="73" spans="12:17">
      <c r="L73" s="495"/>
      <c r="M73" s="543" t="s">
        <v>430</v>
      </c>
      <c r="O73" s="599" t="s">
        <v>535</v>
      </c>
      <c r="Q73" s="37"/>
    </row>
    <row r="74" spans="12:17">
      <c r="L74" s="495"/>
      <c r="M74" s="543" t="s">
        <v>55</v>
      </c>
      <c r="O74" s="599" t="s">
        <v>511</v>
      </c>
    </row>
    <row r="75" spans="12:17">
      <c r="L75" s="495"/>
      <c r="M75" s="543" t="s">
        <v>56</v>
      </c>
      <c r="O75" s="599" t="s">
        <v>527</v>
      </c>
    </row>
    <row r="76" spans="12:17">
      <c r="L76" s="495"/>
      <c r="M76" s="543" t="s">
        <v>57</v>
      </c>
      <c r="O76" s="599" t="s">
        <v>512</v>
      </c>
      <c r="Q76" s="37"/>
    </row>
    <row r="77" spans="12:17">
      <c r="L77" s="495"/>
      <c r="M77" s="543" t="s">
        <v>58</v>
      </c>
      <c r="O77" s="599" t="s">
        <v>528</v>
      </c>
    </row>
    <row r="78" spans="12:17">
      <c r="L78" s="495"/>
      <c r="M78" s="543" t="s">
        <v>59</v>
      </c>
      <c r="O78" s="497" t="s">
        <v>517</v>
      </c>
      <c r="Q78" s="37"/>
    </row>
    <row r="79" spans="12:17">
      <c r="L79" s="495"/>
      <c r="M79" s="543" t="s">
        <v>60</v>
      </c>
      <c r="O79" s="599" t="s">
        <v>513</v>
      </c>
    </row>
    <row r="80" spans="12:17">
      <c r="L80" s="495"/>
      <c r="M80" s="543" t="s">
        <v>61</v>
      </c>
      <c r="O80" s="497" t="s">
        <v>531</v>
      </c>
    </row>
    <row r="81" spans="12:15">
      <c r="L81" s="495"/>
      <c r="M81" s="543" t="s">
        <v>62</v>
      </c>
      <c r="O81" s="599" t="s">
        <v>514</v>
      </c>
    </row>
    <row r="82" spans="12:15">
      <c r="L82" s="495"/>
      <c r="M82" s="543" t="s">
        <v>63</v>
      </c>
      <c r="O82" s="599" t="s">
        <v>529</v>
      </c>
    </row>
    <row r="83" spans="12:15">
      <c r="L83" s="495"/>
      <c r="M83" s="543" t="s">
        <v>64</v>
      </c>
      <c r="O83" s="599" t="s">
        <v>530</v>
      </c>
    </row>
    <row r="84" spans="12:15">
      <c r="L84" s="495"/>
      <c r="M84" s="543" t="s">
        <v>65</v>
      </c>
      <c r="O84" s="497" t="s">
        <v>526</v>
      </c>
    </row>
    <row r="85" spans="12:15">
      <c r="L85" s="495"/>
      <c r="M85" s="543" t="s">
        <v>66</v>
      </c>
      <c r="O85" s="599" t="s">
        <v>532</v>
      </c>
    </row>
    <row r="86" spans="12:15">
      <c r="L86" s="495"/>
      <c r="M86" s="543" t="s">
        <v>363</v>
      </c>
      <c r="O86" s="599" t="s">
        <v>515</v>
      </c>
    </row>
    <row r="87" spans="12:15">
      <c r="L87" s="495"/>
      <c r="M87" s="543" t="s">
        <v>67</v>
      </c>
      <c r="O87" s="599" t="s">
        <v>536</v>
      </c>
    </row>
    <row r="88" spans="12:15">
      <c r="L88" s="495"/>
      <c r="M88" s="543" t="s">
        <v>68</v>
      </c>
      <c r="O88" s="497"/>
    </row>
    <row r="89" spans="12:15">
      <c r="L89" s="495"/>
      <c r="M89" s="543" t="s">
        <v>69</v>
      </c>
    </row>
    <row r="90" spans="12:15">
      <c r="L90" s="495"/>
      <c r="M90" s="543" t="s">
        <v>70</v>
      </c>
    </row>
    <row r="91" spans="12:15">
      <c r="L91" s="495"/>
      <c r="M91" s="543" t="s">
        <v>71</v>
      </c>
    </row>
    <row r="92" spans="12:15">
      <c r="L92" s="495"/>
      <c r="M92" s="543" t="s">
        <v>72</v>
      </c>
    </row>
    <row r="93" spans="12:15">
      <c r="L93" s="495"/>
      <c r="M93" s="543" t="s">
        <v>73</v>
      </c>
    </row>
    <row r="94" spans="12:15">
      <c r="L94" s="495"/>
      <c r="M94" s="543" t="s">
        <v>373</v>
      </c>
    </row>
    <row r="95" spans="12:15">
      <c r="L95" s="495"/>
      <c r="M95" s="543" t="s">
        <v>74</v>
      </c>
    </row>
    <row r="96" spans="12:15">
      <c r="L96" s="495"/>
      <c r="M96" s="543" t="s">
        <v>75</v>
      </c>
    </row>
    <row r="97" spans="12:13">
      <c r="L97" s="495"/>
      <c r="M97" s="543" t="s">
        <v>76</v>
      </c>
    </row>
    <row r="98" spans="12:13">
      <c r="L98" s="495"/>
      <c r="M98" s="543" t="s">
        <v>77</v>
      </c>
    </row>
    <row r="99" spans="12:13">
      <c r="L99" s="495"/>
      <c r="M99" s="543" t="s">
        <v>78</v>
      </c>
    </row>
    <row r="100" spans="12:13">
      <c r="L100" s="495"/>
      <c r="M100" s="543" t="s">
        <v>79</v>
      </c>
    </row>
    <row r="101" spans="12:13">
      <c r="L101" s="495"/>
      <c r="M101" s="543" t="s">
        <v>80</v>
      </c>
    </row>
    <row r="102" spans="12:13">
      <c r="L102" s="495"/>
      <c r="M102" s="543" t="s">
        <v>81</v>
      </c>
    </row>
    <row r="103" spans="12:13">
      <c r="L103" s="495"/>
      <c r="M103" s="543" t="s">
        <v>82</v>
      </c>
    </row>
    <row r="104" spans="12:13">
      <c r="L104" s="495"/>
      <c r="M104" s="543" t="s">
        <v>83</v>
      </c>
    </row>
    <row r="105" spans="12:13">
      <c r="L105" s="495"/>
      <c r="M105" s="543" t="s">
        <v>84</v>
      </c>
    </row>
    <row r="106" spans="12:13">
      <c r="L106" s="495"/>
      <c r="M106" s="543" t="s">
        <v>358</v>
      </c>
    </row>
    <row r="107" spans="12:13">
      <c r="L107" s="495"/>
      <c r="M107" s="543" t="s">
        <v>85</v>
      </c>
    </row>
    <row r="108" spans="12:13">
      <c r="L108" s="495"/>
      <c r="M108" s="543" t="s">
        <v>86</v>
      </c>
    </row>
    <row r="109" spans="12:13">
      <c r="L109" s="495"/>
      <c r="M109" s="543" t="s">
        <v>87</v>
      </c>
    </row>
    <row r="110" spans="12:13">
      <c r="L110" s="495"/>
      <c r="M110" s="543" t="s">
        <v>88</v>
      </c>
    </row>
    <row r="111" spans="12:13">
      <c r="L111" s="495"/>
      <c r="M111" s="543" t="s">
        <v>89</v>
      </c>
    </row>
    <row r="112" spans="12:13">
      <c r="L112" s="495"/>
      <c r="M112" s="543" t="s">
        <v>90</v>
      </c>
    </row>
    <row r="113" spans="12:13">
      <c r="L113" s="495"/>
      <c r="M113" s="543" t="s">
        <v>91</v>
      </c>
    </row>
    <row r="114" spans="12:13">
      <c r="L114" s="495"/>
      <c r="M114" s="543" t="s">
        <v>92</v>
      </c>
    </row>
    <row r="115" spans="12:13">
      <c r="L115" s="495"/>
      <c r="M115" s="543" t="s">
        <v>93</v>
      </c>
    </row>
    <row r="116" spans="12:13">
      <c r="L116" s="495"/>
      <c r="M116" s="543" t="s">
        <v>94</v>
      </c>
    </row>
    <row r="117" spans="12:13">
      <c r="L117" s="495"/>
      <c r="M117" s="543" t="s">
        <v>431</v>
      </c>
    </row>
    <row r="118" spans="12:13">
      <c r="L118" s="495"/>
      <c r="M118" s="543" t="s">
        <v>95</v>
      </c>
    </row>
    <row r="119" spans="12:13">
      <c r="L119" s="495"/>
      <c r="M119" s="543" t="s">
        <v>352</v>
      </c>
    </row>
    <row r="120" spans="12:13">
      <c r="L120" s="495"/>
      <c r="M120" s="543" t="s">
        <v>96</v>
      </c>
    </row>
    <row r="121" spans="12:13">
      <c r="L121" s="496"/>
      <c r="M121" s="543" t="s">
        <v>97</v>
      </c>
    </row>
    <row r="122" spans="12:13">
      <c r="L122" s="496"/>
      <c r="M122" s="543" t="s">
        <v>98</v>
      </c>
    </row>
    <row r="123" spans="12:13">
      <c r="L123" s="496"/>
      <c r="M123" s="543" t="s">
        <v>99</v>
      </c>
    </row>
    <row r="124" spans="12:13">
      <c r="L124" s="496"/>
      <c r="M124" s="543" t="s">
        <v>100</v>
      </c>
    </row>
    <row r="125" spans="12:13">
      <c r="L125" s="496"/>
      <c r="M125" s="543" t="s">
        <v>101</v>
      </c>
    </row>
    <row r="126" spans="12:13">
      <c r="L126" s="496"/>
      <c r="M126" s="543" t="s">
        <v>102</v>
      </c>
    </row>
    <row r="127" spans="12:13">
      <c r="L127" s="496"/>
      <c r="M127" s="543" t="s">
        <v>328</v>
      </c>
    </row>
    <row r="128" spans="12:13">
      <c r="L128" s="496"/>
      <c r="M128" s="543" t="s">
        <v>329</v>
      </c>
    </row>
    <row r="129" spans="12:13">
      <c r="L129" s="496"/>
      <c r="M129" s="543" t="s">
        <v>103</v>
      </c>
    </row>
    <row r="130" spans="12:13">
      <c r="L130" s="496"/>
      <c r="M130" s="543" t="s">
        <v>104</v>
      </c>
    </row>
    <row r="131" spans="12:13">
      <c r="L131" s="496"/>
      <c r="M131" s="543" t="s">
        <v>105</v>
      </c>
    </row>
    <row r="132" spans="12:13">
      <c r="L132" s="496"/>
      <c r="M132" s="543" t="s">
        <v>106</v>
      </c>
    </row>
    <row r="133" spans="12:13">
      <c r="L133" s="496"/>
      <c r="M133" s="543" t="s">
        <v>107</v>
      </c>
    </row>
    <row r="134" spans="12:13">
      <c r="L134" s="496"/>
      <c r="M134" s="543" t="s">
        <v>108</v>
      </c>
    </row>
    <row r="135" spans="12:13">
      <c r="L135" s="496"/>
      <c r="M135" s="543" t="s">
        <v>374</v>
      </c>
    </row>
    <row r="136" spans="12:13">
      <c r="L136" s="495"/>
      <c r="M136" s="543" t="s">
        <v>314</v>
      </c>
    </row>
    <row r="137" spans="12:13">
      <c r="L137" s="495"/>
      <c r="M137" s="543" t="s">
        <v>109</v>
      </c>
    </row>
    <row r="138" spans="12:13">
      <c r="L138" s="495"/>
      <c r="M138" s="543" t="s">
        <v>110</v>
      </c>
    </row>
    <row r="139" spans="12:13">
      <c r="L139" s="495"/>
      <c r="M139" s="543" t="s">
        <v>111</v>
      </c>
    </row>
    <row r="140" spans="12:13">
      <c r="L140" s="495"/>
      <c r="M140" s="543" t="s">
        <v>112</v>
      </c>
    </row>
    <row r="141" spans="12:13">
      <c r="L141" s="495"/>
      <c r="M141" s="543" t="s">
        <v>113</v>
      </c>
    </row>
    <row r="142" spans="12:13">
      <c r="L142" s="495"/>
      <c r="M142" s="543" t="s">
        <v>362</v>
      </c>
    </row>
    <row r="143" spans="12:13">
      <c r="L143" s="495"/>
      <c r="M143" s="543" t="s">
        <v>114</v>
      </c>
    </row>
    <row r="144" spans="12:13">
      <c r="L144" s="495"/>
      <c r="M144" s="543" t="s">
        <v>325</v>
      </c>
    </row>
    <row r="145" spans="12:13">
      <c r="L145" s="495"/>
      <c r="M145" s="543" t="s">
        <v>115</v>
      </c>
    </row>
    <row r="146" spans="12:13">
      <c r="L146" s="495"/>
      <c r="M146" s="543" t="s">
        <v>116</v>
      </c>
    </row>
    <row r="147" spans="12:13">
      <c r="M147" s="543" t="s">
        <v>117</v>
      </c>
    </row>
    <row r="148" spans="12:13">
      <c r="M148" s="543" t="s">
        <v>432</v>
      </c>
    </row>
    <row r="149" spans="12:13">
      <c r="M149" s="543" t="s">
        <v>118</v>
      </c>
    </row>
    <row r="150" spans="12:13">
      <c r="M150" s="543" t="s">
        <v>312</v>
      </c>
    </row>
    <row r="151" spans="12:13">
      <c r="M151" s="543" t="s">
        <v>119</v>
      </c>
    </row>
    <row r="152" spans="12:13">
      <c r="M152" s="543" t="s">
        <v>120</v>
      </c>
    </row>
    <row r="153" spans="12:13">
      <c r="M153" s="543" t="s">
        <v>121</v>
      </c>
    </row>
    <row r="154" spans="12:13">
      <c r="M154" s="543" t="s">
        <v>122</v>
      </c>
    </row>
    <row r="155" spans="12:13">
      <c r="M155" s="543" t="s">
        <v>123</v>
      </c>
    </row>
    <row r="156" spans="12:13">
      <c r="M156" s="543" t="s">
        <v>124</v>
      </c>
    </row>
    <row r="157" spans="12:13">
      <c r="M157" s="543" t="s">
        <v>125</v>
      </c>
    </row>
    <row r="158" spans="12:13">
      <c r="M158" s="543" t="s">
        <v>126</v>
      </c>
    </row>
    <row r="159" spans="12:13">
      <c r="M159" s="543" t="s">
        <v>127</v>
      </c>
    </row>
    <row r="160" spans="12:13">
      <c r="M160" s="543" t="s">
        <v>128</v>
      </c>
    </row>
    <row r="161" spans="13:13">
      <c r="M161" s="543" t="s">
        <v>129</v>
      </c>
    </row>
    <row r="162" spans="13:13">
      <c r="M162" s="543" t="s">
        <v>130</v>
      </c>
    </row>
    <row r="163" spans="13:13">
      <c r="M163" s="543" t="s">
        <v>131</v>
      </c>
    </row>
    <row r="164" spans="13:13">
      <c r="M164" s="543" t="s">
        <v>132</v>
      </c>
    </row>
    <row r="165" spans="13:13">
      <c r="M165" s="543" t="s">
        <v>133</v>
      </c>
    </row>
    <row r="166" spans="13:13">
      <c r="M166" s="543" t="s">
        <v>134</v>
      </c>
    </row>
    <row r="167" spans="13:13">
      <c r="M167" s="543" t="s">
        <v>135</v>
      </c>
    </row>
    <row r="168" spans="13:13">
      <c r="M168" s="543" t="s">
        <v>136</v>
      </c>
    </row>
    <row r="169" spans="13:13">
      <c r="M169" s="543" t="s">
        <v>375</v>
      </c>
    </row>
    <row r="170" spans="13:13">
      <c r="M170" s="543" t="s">
        <v>433</v>
      </c>
    </row>
    <row r="171" spans="13:13">
      <c r="M171" s="543" t="s">
        <v>376</v>
      </c>
    </row>
    <row r="172" spans="13:13">
      <c r="M172" s="543" t="s">
        <v>137</v>
      </c>
    </row>
    <row r="173" spans="13:13">
      <c r="M173" s="543" t="s">
        <v>354</v>
      </c>
    </row>
    <row r="174" spans="13:13">
      <c r="M174" s="543" t="s">
        <v>138</v>
      </c>
    </row>
    <row r="175" spans="13:13">
      <c r="M175" s="543" t="s">
        <v>139</v>
      </c>
    </row>
    <row r="176" spans="13:13">
      <c r="M176" s="543" t="s">
        <v>140</v>
      </c>
    </row>
    <row r="177" spans="13:13">
      <c r="M177" s="543" t="s">
        <v>434</v>
      </c>
    </row>
    <row r="178" spans="13:13">
      <c r="M178" s="543" t="s">
        <v>141</v>
      </c>
    </row>
    <row r="179" spans="13:13">
      <c r="M179" s="543" t="s">
        <v>435</v>
      </c>
    </row>
    <row r="180" spans="13:13">
      <c r="M180" s="543" t="s">
        <v>313</v>
      </c>
    </row>
    <row r="181" spans="13:13">
      <c r="M181" s="543" t="s">
        <v>326</v>
      </c>
    </row>
    <row r="182" spans="13:13">
      <c r="M182" s="543" t="s">
        <v>436</v>
      </c>
    </row>
    <row r="183" spans="13:13">
      <c r="M183" s="543" t="s">
        <v>142</v>
      </c>
    </row>
    <row r="184" spans="13:13">
      <c r="M184" s="543" t="s">
        <v>143</v>
      </c>
    </row>
    <row r="185" spans="13:13">
      <c r="M185" s="543" t="s">
        <v>144</v>
      </c>
    </row>
    <row r="186" spans="13:13">
      <c r="M186" s="543" t="s">
        <v>437</v>
      </c>
    </row>
    <row r="187" spans="13:13">
      <c r="M187" s="543" t="s">
        <v>145</v>
      </c>
    </row>
    <row r="188" spans="13:13">
      <c r="M188" s="543" t="s">
        <v>146</v>
      </c>
    </row>
    <row r="189" spans="13:13">
      <c r="M189" s="543" t="s">
        <v>147</v>
      </c>
    </row>
    <row r="190" spans="13:13">
      <c r="M190" s="543" t="s">
        <v>148</v>
      </c>
    </row>
    <row r="191" spans="13:13">
      <c r="M191" s="543" t="s">
        <v>149</v>
      </c>
    </row>
    <row r="192" spans="13:13">
      <c r="M192" s="543" t="s">
        <v>150</v>
      </c>
    </row>
    <row r="256" spans="17:17">
      <c r="Q256" s="37"/>
    </row>
  </sheetData>
  <sortState ref="O2:O92">
    <sortCondition ref="O2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28</vt:i4>
      </vt:variant>
    </vt:vector>
  </HeadingPairs>
  <TitlesOfParts>
    <vt:vector size="31" baseType="lpstr">
      <vt:lpstr>DUOG</vt:lpstr>
      <vt:lpstr>synthèse</vt:lpstr>
      <vt:lpstr>Feuil 1</vt:lpstr>
      <vt:lpstr>CAT1QUIV</vt:lpstr>
      <vt:lpstr>catA</vt:lpstr>
      <vt:lpstr>catAN5</vt:lpstr>
      <vt:lpstr>catB</vt:lpstr>
      <vt:lpstr>catC</vt:lpstr>
      <vt:lpstr>catD</vt:lpstr>
      <vt:lpstr>catéquiv</vt:lpstr>
      <vt:lpstr>catéquivalente</vt:lpstr>
      <vt:lpstr>catfuture</vt:lpstr>
      <vt:lpstr>CE</vt:lpstr>
      <vt:lpstr>colonne_10</vt:lpstr>
      <vt:lpstr>colonne_11</vt:lpstr>
      <vt:lpstr>colonne_12</vt:lpstr>
      <vt:lpstr>colonne_8</vt:lpstr>
      <vt:lpstr>colonne_9</vt:lpstr>
      <vt:lpstr>D</vt:lpstr>
      <vt:lpstr>filière</vt:lpstr>
      <vt:lpstr>GENRE</vt:lpstr>
      <vt:lpstr>DUOG!Impression_des_titres</vt:lpstr>
      <vt:lpstr>liste_CE</vt:lpstr>
      <vt:lpstr>liste_fonctions</vt:lpstr>
      <vt:lpstr>liste_métier</vt:lpstr>
      <vt:lpstr>liste_métiers</vt:lpstr>
      <vt:lpstr>listeCE</vt:lpstr>
      <vt:lpstr>métiers</vt:lpstr>
      <vt:lpstr>nr</vt:lpstr>
      <vt:lpstr>DUOG!Zone_d_impression</vt:lpstr>
      <vt:lpstr>synthèse!Zone_d_impression</vt:lpstr>
    </vt:vector>
  </TitlesOfParts>
  <Company>Service Informatique du Territoire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</dc:creator>
  <cp:lastModifiedBy>CAMPION Valerie</cp:lastModifiedBy>
  <cp:lastPrinted>2015-09-15T23:24:44Z</cp:lastPrinted>
  <dcterms:created xsi:type="dcterms:W3CDTF">2003-03-05T00:32:00Z</dcterms:created>
  <dcterms:modified xsi:type="dcterms:W3CDTF">2022-05-25T23:49:28Z</dcterms:modified>
</cp:coreProperties>
</file>